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efner.L1\Dropbox\Pinboard\"/>
    </mc:Choice>
  </mc:AlternateContent>
  <xr:revisionPtr revIDLastSave="0" documentId="10_ncr:8100000_{95384A4F-1632-402A-8ACA-7B595E94CCEF}" xr6:coauthVersionLast="34" xr6:coauthVersionMax="34" xr10:uidLastSave="{00000000-0000-0000-0000-000000000000}"/>
  <bookViews>
    <workbookView xWindow="2304" yWindow="0" windowWidth="16380" windowHeight="8196" tabRatio="500" xr2:uid="{00000000-000D-0000-FFFF-FFFF00000000}"/>
  </bookViews>
  <sheets>
    <sheet name="Franchisepartner total" sheetId="3" r:id="rId1"/>
    <sheet name="FP_001" sheetId="1" r:id="rId2"/>
    <sheet name="FP_002" sheetId="9" r:id="rId3"/>
    <sheet name="FP_099" sheetId="10" r:id="rId4"/>
    <sheet name="Leistungen" sheetId="2" r:id="rId5"/>
    <sheet name="Franchise" sheetId="4" r:id="rId6"/>
    <sheet name="Kalender" sheetId="5" r:id="rId7"/>
    <sheet name="Erlöse je MA alt" sheetId="6" r:id="rId8"/>
    <sheet name="3J Vorschau alt" sheetId="7" r:id="rId9"/>
    <sheet name="Franchise_2 alt" sheetId="8" r:id="rId10"/>
  </sheets>
  <definedNames>
    <definedName name="FEIERTAGSKALENDER">Kalender!$C$27:$P$32</definedName>
    <definedName name="Kalender">Kalender!$C$36:$BJ$41</definedName>
    <definedName name="Leistungen">Leistungen!$A$3:$F$52</definedName>
    <definedName name="Personal">Leistungen!$A$34:$G$54</definedName>
    <definedName name="summen" localSheetId="2">FP_002!$E$34</definedName>
    <definedName name="summen" localSheetId="3">FP_099!$E$34</definedName>
    <definedName name="summen" localSheetId="0">'Franchisepartner total'!$E$31</definedName>
    <definedName name="summen">FP_001!$E$34</definedName>
    <definedName name="Tabellenblätter_FPs">Kalender!$A$47:$A$49</definedName>
  </definedNames>
  <calcPr calcId="162913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1" i="10" l="1"/>
  <c r="J71" i="10" s="1"/>
  <c r="K71" i="10" s="1"/>
  <c r="L71" i="10" s="1"/>
  <c r="M71" i="10" s="1"/>
  <c r="N71" i="10" s="1"/>
  <c r="O71" i="10" s="1"/>
  <c r="P71" i="10" s="1"/>
  <c r="Q71" i="10" s="1"/>
  <c r="R71" i="10" s="1"/>
  <c r="S71" i="10" s="1"/>
  <c r="T71" i="10" s="1"/>
  <c r="U71" i="10" s="1"/>
  <c r="V71" i="10" s="1"/>
  <c r="W71" i="10" s="1"/>
  <c r="X71" i="10" s="1"/>
  <c r="Y71" i="10" s="1"/>
  <c r="Z71" i="10" s="1"/>
  <c r="AA71" i="10" s="1"/>
  <c r="AB71" i="10" s="1"/>
  <c r="AC71" i="10" s="1"/>
  <c r="AD71" i="10" s="1"/>
  <c r="AE71" i="10" s="1"/>
  <c r="AF71" i="10" s="1"/>
  <c r="AG71" i="10" s="1"/>
  <c r="AH71" i="10" s="1"/>
  <c r="AI71" i="10" s="1"/>
  <c r="AJ71" i="10" s="1"/>
  <c r="AK71" i="10" s="1"/>
  <c r="AL71" i="10" s="1"/>
  <c r="AM71" i="10" s="1"/>
  <c r="AN71" i="10" s="1"/>
  <c r="F71" i="10"/>
  <c r="G71" i="10" s="1"/>
  <c r="H71" i="10" s="1"/>
  <c r="F70" i="10"/>
  <c r="G70" i="10" s="1"/>
  <c r="H70" i="10" s="1"/>
  <c r="G69" i="10"/>
  <c r="F69" i="10"/>
  <c r="E69" i="10"/>
  <c r="AN66" i="10"/>
  <c r="AM66" i="10"/>
  <c r="AM67" i="10" s="1"/>
  <c r="AL66" i="10"/>
  <c r="AK66" i="10"/>
  <c r="AJ66" i="10"/>
  <c r="AI66" i="10"/>
  <c r="AI67" i="10" s="1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W67" i="10" s="1"/>
  <c r="V66" i="10"/>
  <c r="U66" i="10"/>
  <c r="T66" i="10"/>
  <c r="S66" i="10"/>
  <c r="S67" i="10" s="1"/>
  <c r="R66" i="10"/>
  <c r="Q66" i="10"/>
  <c r="P66" i="10"/>
  <c r="O66" i="10"/>
  <c r="N66" i="10"/>
  <c r="M66" i="10"/>
  <c r="L66" i="10"/>
  <c r="K66" i="10"/>
  <c r="J66" i="10"/>
  <c r="I66" i="10"/>
  <c r="H66" i="10"/>
  <c r="G66" i="10"/>
  <c r="G67" i="10" s="1"/>
  <c r="F66" i="10"/>
  <c r="E66" i="10"/>
  <c r="AN64" i="10"/>
  <c r="AN67" i="10" s="1"/>
  <c r="AM64" i="10"/>
  <c r="AL64" i="10"/>
  <c r="AL67" i="10" s="1"/>
  <c r="AK64" i="10"/>
  <c r="AK67" i="10" s="1"/>
  <c r="AJ64" i="10"/>
  <c r="AJ67" i="10" s="1"/>
  <c r="AI64" i="10"/>
  <c r="AH64" i="10"/>
  <c r="AH67" i="10" s="1"/>
  <c r="AG64" i="10"/>
  <c r="AG67" i="10" s="1"/>
  <c r="AF64" i="10"/>
  <c r="AF67" i="10" s="1"/>
  <c r="AE64" i="10"/>
  <c r="AE67" i="10" s="1"/>
  <c r="AD64" i="10"/>
  <c r="AD67" i="10" s="1"/>
  <c r="AC64" i="10"/>
  <c r="AC67" i="10" s="1"/>
  <c r="AB64" i="10"/>
  <c r="AB67" i="10" s="1"/>
  <c r="AA64" i="10"/>
  <c r="AA67" i="10" s="1"/>
  <c r="Z64" i="10"/>
  <c r="Z67" i="10" s="1"/>
  <c r="Y64" i="10"/>
  <c r="Y67" i="10" s="1"/>
  <c r="X64" i="10"/>
  <c r="X67" i="10" s="1"/>
  <c r="W64" i="10"/>
  <c r="V64" i="10"/>
  <c r="V67" i="10" s="1"/>
  <c r="U64" i="10"/>
  <c r="U67" i="10" s="1"/>
  <c r="T64" i="10"/>
  <c r="T67" i="10" s="1"/>
  <c r="S64" i="10"/>
  <c r="R64" i="10"/>
  <c r="R67" i="10" s="1"/>
  <c r="Q64" i="10"/>
  <c r="Q67" i="10" s="1"/>
  <c r="P64" i="10"/>
  <c r="P67" i="10" s="1"/>
  <c r="O64" i="10"/>
  <c r="O67" i="10" s="1"/>
  <c r="N64" i="10"/>
  <c r="N67" i="10" s="1"/>
  <c r="M64" i="10"/>
  <c r="M67" i="10" s="1"/>
  <c r="L64" i="10"/>
  <c r="L67" i="10" s="1"/>
  <c r="K64" i="10"/>
  <c r="K67" i="10" s="1"/>
  <c r="J64" i="10"/>
  <c r="J67" i="10" s="1"/>
  <c r="I64" i="10"/>
  <c r="I67" i="10" s="1"/>
  <c r="H64" i="10"/>
  <c r="H67" i="10" s="1"/>
  <c r="G64" i="10"/>
  <c r="F64" i="10"/>
  <c r="F67" i="10" s="1"/>
  <c r="E64" i="10"/>
  <c r="E67" i="10" s="1"/>
  <c r="C64" i="10"/>
  <c r="AN58" i="10"/>
  <c r="AM58" i="10"/>
  <c r="AL58" i="10"/>
  <c r="AK58" i="10"/>
  <c r="AJ58" i="10"/>
  <c r="AI58" i="10"/>
  <c r="AH58" i="10"/>
  <c r="AG58" i="10"/>
  <c r="AF58" i="10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C58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C52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C46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C40" i="10"/>
  <c r="C31" i="10"/>
  <c r="C30" i="10"/>
  <c r="C27" i="10"/>
  <c r="C26" i="10"/>
  <c r="C25" i="10"/>
  <c r="C22" i="10"/>
  <c r="C21" i="10"/>
  <c r="C18" i="10"/>
  <c r="C17" i="10"/>
  <c r="C16" i="10"/>
  <c r="C15" i="10"/>
  <c r="C14" i="10"/>
  <c r="F5" i="10"/>
  <c r="E5" i="10"/>
  <c r="F71" i="9"/>
  <c r="F70" i="9"/>
  <c r="G70" i="9" s="1"/>
  <c r="E69" i="9"/>
  <c r="AN66" i="9"/>
  <c r="AM66" i="9"/>
  <c r="AL66" i="9"/>
  <c r="AK66" i="9"/>
  <c r="AJ66" i="9"/>
  <c r="AI66" i="9"/>
  <c r="AH66" i="9"/>
  <c r="AG66" i="9"/>
  <c r="AF66" i="9"/>
  <c r="AE66" i="9"/>
  <c r="AD66" i="9"/>
  <c r="AC66" i="9"/>
  <c r="AB66" i="9"/>
  <c r="AA66" i="9"/>
  <c r="Z66" i="9"/>
  <c r="Y66" i="9"/>
  <c r="X66" i="9"/>
  <c r="W66" i="9"/>
  <c r="V66" i="9"/>
  <c r="U66" i="9"/>
  <c r="T66" i="9"/>
  <c r="S66" i="9"/>
  <c r="R66" i="9"/>
  <c r="Q66" i="9"/>
  <c r="P66" i="9"/>
  <c r="O66" i="9"/>
  <c r="N66" i="9"/>
  <c r="M66" i="9"/>
  <c r="L66" i="9"/>
  <c r="K66" i="9"/>
  <c r="J66" i="9"/>
  <c r="I66" i="9"/>
  <c r="H66" i="9"/>
  <c r="G66" i="9"/>
  <c r="F66" i="9"/>
  <c r="E66" i="9"/>
  <c r="AN64" i="9"/>
  <c r="AN67" i="9" s="1"/>
  <c r="AM64" i="9"/>
  <c r="AM67" i="9" s="1"/>
  <c r="AL64" i="9"/>
  <c r="AL67" i="9" s="1"/>
  <c r="AK64" i="9"/>
  <c r="AK67" i="9" s="1"/>
  <c r="AJ64" i="9"/>
  <c r="AJ67" i="9" s="1"/>
  <c r="AI64" i="9"/>
  <c r="AI67" i="9" s="1"/>
  <c r="AH64" i="9"/>
  <c r="AH67" i="9" s="1"/>
  <c r="AG64" i="9"/>
  <c r="AG67" i="9" s="1"/>
  <c r="AF64" i="9"/>
  <c r="AF67" i="9" s="1"/>
  <c r="AE64" i="9"/>
  <c r="AE67" i="9" s="1"/>
  <c r="AD64" i="9"/>
  <c r="AD67" i="9" s="1"/>
  <c r="AC64" i="9"/>
  <c r="AC67" i="9" s="1"/>
  <c r="AB64" i="9"/>
  <c r="AB67" i="9" s="1"/>
  <c r="AA64" i="9"/>
  <c r="AA67" i="9" s="1"/>
  <c r="Z64" i="9"/>
  <c r="Z67" i="9" s="1"/>
  <c r="Y64" i="9"/>
  <c r="Y67" i="9" s="1"/>
  <c r="X64" i="9"/>
  <c r="X67" i="9" s="1"/>
  <c r="W64" i="9"/>
  <c r="W67" i="9" s="1"/>
  <c r="V64" i="9"/>
  <c r="V67" i="9" s="1"/>
  <c r="U64" i="9"/>
  <c r="U67" i="9" s="1"/>
  <c r="T64" i="9"/>
  <c r="T67" i="9" s="1"/>
  <c r="S64" i="9"/>
  <c r="S67" i="9" s="1"/>
  <c r="R64" i="9"/>
  <c r="R67" i="9" s="1"/>
  <c r="Q64" i="9"/>
  <c r="Q67" i="9" s="1"/>
  <c r="P64" i="9"/>
  <c r="P67" i="9" s="1"/>
  <c r="O64" i="9"/>
  <c r="O67" i="9" s="1"/>
  <c r="N64" i="9"/>
  <c r="N67" i="9" s="1"/>
  <c r="M64" i="9"/>
  <c r="M67" i="9" s="1"/>
  <c r="L64" i="9"/>
  <c r="L67" i="9" s="1"/>
  <c r="K64" i="9"/>
  <c r="K67" i="9" s="1"/>
  <c r="J64" i="9"/>
  <c r="J67" i="9" s="1"/>
  <c r="I64" i="9"/>
  <c r="I67" i="9" s="1"/>
  <c r="H64" i="9"/>
  <c r="H67" i="9" s="1"/>
  <c r="G64" i="9"/>
  <c r="G67" i="9" s="1"/>
  <c r="F64" i="9"/>
  <c r="F67" i="9" s="1"/>
  <c r="E64" i="9"/>
  <c r="E67" i="9" s="1"/>
  <c r="C64" i="9"/>
  <c r="AN58" i="9"/>
  <c r="AM58" i="9"/>
  <c r="AL58" i="9"/>
  <c r="AK58" i="9"/>
  <c r="AJ58" i="9"/>
  <c r="AI58" i="9"/>
  <c r="AH58" i="9"/>
  <c r="AG58" i="9"/>
  <c r="AF58" i="9"/>
  <c r="AE58" i="9"/>
  <c r="AD58" i="9"/>
  <c r="AC58" i="9"/>
  <c r="AB58" i="9"/>
  <c r="AA58" i="9"/>
  <c r="Z58" i="9"/>
  <c r="Y58" i="9"/>
  <c r="X58" i="9"/>
  <c r="W58" i="9"/>
  <c r="V58" i="9"/>
  <c r="U58" i="9"/>
  <c r="T58" i="9"/>
  <c r="S58" i="9"/>
  <c r="R58" i="9"/>
  <c r="Q58" i="9"/>
  <c r="P58" i="9"/>
  <c r="O58" i="9"/>
  <c r="N58" i="9"/>
  <c r="M58" i="9"/>
  <c r="L58" i="9"/>
  <c r="K58" i="9"/>
  <c r="J58" i="9"/>
  <c r="I58" i="9"/>
  <c r="H58" i="9"/>
  <c r="G58" i="9"/>
  <c r="F58" i="9"/>
  <c r="E58" i="9"/>
  <c r="C58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C52" i="9"/>
  <c r="AN46" i="9"/>
  <c r="AM46" i="9"/>
  <c r="AL46" i="9"/>
  <c r="AK46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C46" i="9"/>
  <c r="AN40" i="9"/>
  <c r="AM40" i="9"/>
  <c r="AL40" i="9"/>
  <c r="AK40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C40" i="9"/>
  <c r="C31" i="9"/>
  <c r="C30" i="9"/>
  <c r="C27" i="9"/>
  <c r="C26" i="9"/>
  <c r="C25" i="9"/>
  <c r="C22" i="9"/>
  <c r="C21" i="9"/>
  <c r="C18" i="9"/>
  <c r="C17" i="9"/>
  <c r="C16" i="9"/>
  <c r="C15" i="9"/>
  <c r="C14" i="9"/>
  <c r="E5" i="9"/>
  <c r="F5" i="9" s="1"/>
  <c r="E20" i="8"/>
  <c r="F14" i="8"/>
  <c r="F13" i="8"/>
  <c r="F12" i="8"/>
  <c r="C62" i="7"/>
  <c r="E62" i="7" s="1"/>
  <c r="C61" i="7"/>
  <c r="E61" i="7" s="1"/>
  <c r="C53" i="7"/>
  <c r="E53" i="7" s="1"/>
  <c r="C52" i="7"/>
  <c r="E52" i="7" s="1"/>
  <c r="C51" i="7"/>
  <c r="E51" i="7" s="1"/>
  <c r="C50" i="7"/>
  <c r="E50" i="7" s="1"/>
  <c r="E39" i="7"/>
  <c r="C39" i="7"/>
  <c r="E38" i="7"/>
  <c r="C38" i="7"/>
  <c r="E30" i="7"/>
  <c r="C30" i="7"/>
  <c r="E29" i="7"/>
  <c r="C29" i="7"/>
  <c r="E28" i="7"/>
  <c r="C28" i="7"/>
  <c r="E27" i="7"/>
  <c r="C27" i="7"/>
  <c r="K21" i="7"/>
  <c r="C21" i="7" s="1"/>
  <c r="E21" i="7" s="1"/>
  <c r="E16" i="8" s="1"/>
  <c r="G16" i="8" s="1"/>
  <c r="K20" i="7"/>
  <c r="C66" i="7" s="1"/>
  <c r="E66" i="7" s="1"/>
  <c r="K17" i="7"/>
  <c r="C40" i="7" s="1"/>
  <c r="E40" i="7" s="1"/>
  <c r="E16" i="7"/>
  <c r="C16" i="7"/>
  <c r="E15" i="7"/>
  <c r="C15" i="7"/>
  <c r="K12" i="7"/>
  <c r="C12" i="7" s="1"/>
  <c r="E12" i="7" s="1"/>
  <c r="K11" i="7"/>
  <c r="C57" i="7" s="1"/>
  <c r="E57" i="7" s="1"/>
  <c r="C11" i="7"/>
  <c r="E11" i="7" s="1"/>
  <c r="K8" i="7"/>
  <c r="C31" i="7" s="1"/>
  <c r="E31" i="7" s="1"/>
  <c r="C8" i="7"/>
  <c r="E8" i="7" s="1"/>
  <c r="C7" i="7"/>
  <c r="E7" i="7" s="1"/>
  <c r="C6" i="7"/>
  <c r="E6" i="7" s="1"/>
  <c r="K5" i="7"/>
  <c r="E5" i="7"/>
  <c r="C5" i="7"/>
  <c r="E4" i="7"/>
  <c r="C4" i="7"/>
  <c r="E22" i="6"/>
  <c r="C22" i="6"/>
  <c r="K21" i="6"/>
  <c r="E21" i="6" s="1"/>
  <c r="E23" i="6" s="1"/>
  <c r="C21" i="6"/>
  <c r="K18" i="6"/>
  <c r="C18" i="6"/>
  <c r="E18" i="6" s="1"/>
  <c r="C17" i="6"/>
  <c r="E17" i="6" s="1"/>
  <c r="C16" i="6"/>
  <c r="E16" i="6" s="1"/>
  <c r="E19" i="6" s="1"/>
  <c r="K13" i="6"/>
  <c r="C13" i="6"/>
  <c r="E13" i="6" s="1"/>
  <c r="K12" i="6"/>
  <c r="E12" i="6"/>
  <c r="E14" i="6" s="1"/>
  <c r="C12" i="6"/>
  <c r="D10" i="6"/>
  <c r="K9" i="6"/>
  <c r="C9" i="6"/>
  <c r="E9" i="6" s="1"/>
  <c r="C8" i="6"/>
  <c r="E8" i="6" s="1"/>
  <c r="C7" i="6"/>
  <c r="E7" i="6" s="1"/>
  <c r="K6" i="6"/>
  <c r="E6" i="6"/>
  <c r="C6" i="6"/>
  <c r="E5" i="6"/>
  <c r="C5" i="6"/>
  <c r="C36" i="5"/>
  <c r="D36" i="5" s="1"/>
  <c r="E16" i="5"/>
  <c r="E17" i="5" s="1"/>
  <c r="E1" i="5"/>
  <c r="U16" i="5" s="1"/>
  <c r="F16" i="4"/>
  <c r="G16" i="4" s="1"/>
  <c r="E16" i="4"/>
  <c r="F15" i="4"/>
  <c r="G15" i="4" s="1"/>
  <c r="F14" i="4"/>
  <c r="G14" i="4" s="1"/>
  <c r="E14" i="4"/>
  <c r="G13" i="4"/>
  <c r="F13" i="4"/>
  <c r="F12" i="4"/>
  <c r="G12" i="4" s="1"/>
  <c r="C29" i="3"/>
  <c r="C28" i="3"/>
  <c r="C26" i="3"/>
  <c r="C25" i="3"/>
  <c r="C24" i="3"/>
  <c r="C22" i="3"/>
  <c r="C21" i="3"/>
  <c r="C19" i="3"/>
  <c r="C18" i="3"/>
  <c r="C17" i="3"/>
  <c r="C16" i="3"/>
  <c r="C15" i="3"/>
  <c r="E5" i="3"/>
  <c r="F18" i="2"/>
  <c r="D18" i="2"/>
  <c r="L17" i="2"/>
  <c r="D17" i="2"/>
  <c r="F17" i="2" s="1"/>
  <c r="L15" i="2"/>
  <c r="D15" i="2"/>
  <c r="F15" i="2" s="1"/>
  <c r="D14" i="2"/>
  <c r="F14" i="2" s="1"/>
  <c r="F16" i="2" s="1"/>
  <c r="D13" i="2"/>
  <c r="F13" i="2" s="1"/>
  <c r="L11" i="2"/>
  <c r="D11" i="2"/>
  <c r="F11" i="2" s="1"/>
  <c r="L10" i="2"/>
  <c r="D10" i="2" s="1"/>
  <c r="L8" i="2"/>
  <c r="D8" i="2" s="1"/>
  <c r="F8" i="2" s="1"/>
  <c r="D7" i="2"/>
  <c r="F7" i="2" s="1"/>
  <c r="F6" i="2"/>
  <c r="D6" i="2"/>
  <c r="L5" i="2"/>
  <c r="D5" i="2"/>
  <c r="F5" i="2" s="1"/>
  <c r="F4" i="2"/>
  <c r="D4" i="2"/>
  <c r="G71" i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T71" i="1" s="1"/>
  <c r="U71" i="1" s="1"/>
  <c r="V71" i="1" s="1"/>
  <c r="W71" i="1" s="1"/>
  <c r="X71" i="1" s="1"/>
  <c r="Y71" i="1" s="1"/>
  <c r="Z71" i="1" s="1"/>
  <c r="AA71" i="1" s="1"/>
  <c r="AB71" i="1" s="1"/>
  <c r="AC71" i="1" s="1"/>
  <c r="AD71" i="1" s="1"/>
  <c r="AE71" i="1" s="1"/>
  <c r="AF71" i="1" s="1"/>
  <c r="AG71" i="1" s="1"/>
  <c r="AH71" i="1" s="1"/>
  <c r="AI71" i="1" s="1"/>
  <c r="AJ71" i="1" s="1"/>
  <c r="AK71" i="1" s="1"/>
  <c r="AL71" i="1" s="1"/>
  <c r="AM71" i="1" s="1"/>
  <c r="AN71" i="1" s="1"/>
  <c r="F71" i="1"/>
  <c r="F70" i="1"/>
  <c r="G70" i="1" s="1"/>
  <c r="E69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AN64" i="1"/>
  <c r="AN67" i="1" s="1"/>
  <c r="AM64" i="1"/>
  <c r="AM67" i="1" s="1"/>
  <c r="AL64" i="1"/>
  <c r="AL67" i="1" s="1"/>
  <c r="AK64" i="1"/>
  <c r="AK67" i="1" s="1"/>
  <c r="AJ64" i="1"/>
  <c r="AJ67" i="1" s="1"/>
  <c r="AI64" i="1"/>
  <c r="AI67" i="1" s="1"/>
  <c r="AH64" i="1"/>
  <c r="AH67" i="1" s="1"/>
  <c r="AG64" i="1"/>
  <c r="AG67" i="1" s="1"/>
  <c r="AF64" i="1"/>
  <c r="AF67" i="1" s="1"/>
  <c r="AE64" i="1"/>
  <c r="AE67" i="1" s="1"/>
  <c r="AD64" i="1"/>
  <c r="AD67" i="1" s="1"/>
  <c r="AC64" i="1"/>
  <c r="AC67" i="1" s="1"/>
  <c r="AB64" i="1"/>
  <c r="AB67" i="1" s="1"/>
  <c r="AA64" i="1"/>
  <c r="AA67" i="1" s="1"/>
  <c r="Z64" i="1"/>
  <c r="Z67" i="1" s="1"/>
  <c r="Y64" i="1"/>
  <c r="Y67" i="1" s="1"/>
  <c r="X64" i="1"/>
  <c r="X67" i="1" s="1"/>
  <c r="W64" i="1"/>
  <c r="W67" i="1" s="1"/>
  <c r="V64" i="1"/>
  <c r="V67" i="1" s="1"/>
  <c r="U64" i="1"/>
  <c r="U67" i="1" s="1"/>
  <c r="T64" i="1"/>
  <c r="T67" i="1" s="1"/>
  <c r="S64" i="1"/>
  <c r="S67" i="1" s="1"/>
  <c r="R64" i="1"/>
  <c r="R67" i="1" s="1"/>
  <c r="Q64" i="1"/>
  <c r="Q67" i="1" s="1"/>
  <c r="P64" i="1"/>
  <c r="P67" i="1" s="1"/>
  <c r="O64" i="1"/>
  <c r="O67" i="1" s="1"/>
  <c r="N64" i="1"/>
  <c r="N67" i="1" s="1"/>
  <c r="M64" i="1"/>
  <c r="M67" i="1" s="1"/>
  <c r="L64" i="1"/>
  <c r="L67" i="1" s="1"/>
  <c r="K64" i="1"/>
  <c r="K67" i="1" s="1"/>
  <c r="J64" i="1"/>
  <c r="J67" i="1" s="1"/>
  <c r="I64" i="1"/>
  <c r="I67" i="1" s="1"/>
  <c r="H64" i="1"/>
  <c r="H67" i="1" s="1"/>
  <c r="G64" i="1"/>
  <c r="G67" i="1" s="1"/>
  <c r="F64" i="1"/>
  <c r="F67" i="1" s="1"/>
  <c r="E64" i="1"/>
  <c r="E67" i="1" s="1"/>
  <c r="C64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C58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C52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C46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C40" i="1"/>
  <c r="C31" i="1"/>
  <c r="C30" i="1"/>
  <c r="C27" i="1"/>
  <c r="C26" i="1"/>
  <c r="C25" i="1"/>
  <c r="C22" i="1"/>
  <c r="C21" i="1"/>
  <c r="C18" i="1"/>
  <c r="C17" i="1"/>
  <c r="C16" i="1"/>
  <c r="C15" i="1"/>
  <c r="C14" i="1"/>
  <c r="G5" i="1"/>
  <c r="F5" i="1"/>
  <c r="E5" i="1"/>
  <c r="AN33" i="3" a="1"/>
  <c r="AN37" i="3" a="1"/>
  <c r="AM37" i="3" a="1"/>
  <c r="AM33" i="3" a="1"/>
  <c r="AL33" i="3" a="1"/>
  <c r="AL37" i="3" a="1"/>
  <c r="AK37" i="3" a="1"/>
  <c r="AK33" i="3" a="1"/>
  <c r="AJ37" i="3" a="1"/>
  <c r="AJ33" i="3" a="1"/>
  <c r="AI37" i="3" a="1"/>
  <c r="AI33" i="3" a="1"/>
  <c r="AH33" i="3" a="1"/>
  <c r="AH37" i="3" a="1"/>
  <c r="AG33" i="3" a="1"/>
  <c r="AG37" i="3" a="1"/>
  <c r="AF37" i="3" a="1"/>
  <c r="AF33" i="3" a="1"/>
  <c r="AE37" i="3" a="1"/>
  <c r="AE33" i="3" a="1"/>
  <c r="AD33" i="3" a="1"/>
  <c r="AD37" i="3" a="1"/>
  <c r="AC37" i="3" a="1"/>
  <c r="AC33" i="3" a="1"/>
  <c r="AB37" i="3" a="1"/>
  <c r="AB33" i="3" a="1"/>
  <c r="AA37" i="3" a="1"/>
  <c r="AA33" i="3" a="1"/>
  <c r="Z37" i="3" a="1"/>
  <c r="Z33" i="3" a="1"/>
  <c r="Y37" i="3" a="1"/>
  <c r="Y33" i="3" a="1"/>
  <c r="X37" i="3" a="1"/>
  <c r="X33" i="3" a="1"/>
  <c r="W37" i="3" a="1"/>
  <c r="W33" i="3" a="1"/>
  <c r="V37" i="3" a="1"/>
  <c r="V33" i="3" a="1"/>
  <c r="U37" i="3" a="1"/>
  <c r="U33" i="3" a="1"/>
  <c r="T37" i="3" a="1"/>
  <c r="T33" i="3" a="1"/>
  <c r="S37" i="3" a="1"/>
  <c r="S33" i="3" a="1"/>
  <c r="R37" i="3" a="1"/>
  <c r="R33" i="3" a="1"/>
  <c r="Q37" i="3" a="1"/>
  <c r="Q33" i="3" a="1"/>
  <c r="P37" i="3" a="1"/>
  <c r="P33" i="3" a="1"/>
  <c r="O37" i="3" a="1"/>
  <c r="O33" i="3" a="1"/>
  <c r="N37" i="3" a="1"/>
  <c r="N33" i="3" a="1"/>
  <c r="M37" i="3" a="1"/>
  <c r="M33" i="3" a="1"/>
  <c r="L37" i="3" a="1"/>
  <c r="L33" i="3" a="1"/>
  <c r="K37" i="3" a="1"/>
  <c r="K33" i="3" a="1"/>
  <c r="J37" i="3" a="1"/>
  <c r="J33" i="3" a="1"/>
  <c r="I37" i="3" a="1"/>
  <c r="I33" i="3" a="1"/>
  <c r="H37" i="3" a="1"/>
  <c r="H33" i="3" a="1"/>
  <c r="G37" i="3" a="1"/>
  <c r="G33" i="3" a="1"/>
  <c r="F37" i="3" a="1"/>
  <c r="F33" i="3" a="1"/>
  <c r="E37" i="3" a="1"/>
  <c r="E33" i="3" a="1"/>
  <c r="I16" i="5" l="1"/>
  <c r="J16" i="5" s="1"/>
  <c r="E8" i="5"/>
  <c r="F8" i="5" s="1"/>
  <c r="E13" i="5"/>
  <c r="G13" i="5" s="1"/>
  <c r="AN37" i="3"/>
  <c r="AN33" i="3"/>
  <c r="AM33" i="3"/>
  <c r="AM37" i="3"/>
  <c r="AL37" i="3"/>
  <c r="AL33" i="3"/>
  <c r="AK33" i="3"/>
  <c r="AK37" i="3"/>
  <c r="AJ33" i="3"/>
  <c r="AJ37" i="3"/>
  <c r="AI33" i="3"/>
  <c r="AI37" i="3"/>
  <c r="AH37" i="3"/>
  <c r="AH33" i="3"/>
  <c r="AG37" i="3"/>
  <c r="AG33" i="3"/>
  <c r="AF33" i="3"/>
  <c r="AF37" i="3"/>
  <c r="AE33" i="3"/>
  <c r="AE37" i="3"/>
  <c r="AD37" i="3"/>
  <c r="AD33" i="3"/>
  <c r="AC33" i="3"/>
  <c r="AC37" i="3"/>
  <c r="AB33" i="3"/>
  <c r="AB37" i="3"/>
  <c r="AA33" i="3"/>
  <c r="AA37" i="3"/>
  <c r="Z33" i="3"/>
  <c r="Z37" i="3"/>
  <c r="Y33" i="3"/>
  <c r="Y37" i="3"/>
  <c r="X33" i="3"/>
  <c r="X37" i="3"/>
  <c r="W33" i="3"/>
  <c r="W37" i="3"/>
  <c r="V33" i="3"/>
  <c r="V37" i="3"/>
  <c r="U33" i="3"/>
  <c r="U37" i="3"/>
  <c r="T33" i="3"/>
  <c r="T37" i="3"/>
  <c r="S33" i="3"/>
  <c r="S37" i="3"/>
  <c r="R33" i="3"/>
  <c r="R37" i="3"/>
  <c r="Q33" i="3"/>
  <c r="Q37" i="3"/>
  <c r="P33" i="3"/>
  <c r="P37" i="3"/>
  <c r="O33" i="3"/>
  <c r="O37" i="3"/>
  <c r="N33" i="3"/>
  <c r="N37" i="3"/>
  <c r="M33" i="3"/>
  <c r="M37" i="3"/>
  <c r="L33" i="3"/>
  <c r="L37" i="3"/>
  <c r="K33" i="3"/>
  <c r="K37" i="3"/>
  <c r="J33" i="3"/>
  <c r="J37" i="3"/>
  <c r="I33" i="3"/>
  <c r="I37" i="3"/>
  <c r="H33" i="3"/>
  <c r="H37" i="3"/>
  <c r="G33" i="3"/>
  <c r="G37" i="3"/>
  <c r="F33" i="3"/>
  <c r="F37" i="3"/>
  <c r="E37" i="3"/>
  <c r="E33" i="3"/>
  <c r="F5" i="3"/>
  <c r="G5" i="10"/>
  <c r="I70" i="10"/>
  <c r="H69" i="10"/>
  <c r="G5" i="9"/>
  <c r="H70" i="9"/>
  <c r="F69" i="9"/>
  <c r="G71" i="9"/>
  <c r="H71" i="9" s="1"/>
  <c r="I71" i="9" s="1"/>
  <c r="J71" i="9" s="1"/>
  <c r="K71" i="9" s="1"/>
  <c r="L71" i="9" s="1"/>
  <c r="M71" i="9" s="1"/>
  <c r="N71" i="9" s="1"/>
  <c r="O71" i="9" s="1"/>
  <c r="P71" i="9" s="1"/>
  <c r="Q71" i="9" s="1"/>
  <c r="R71" i="9" s="1"/>
  <c r="S71" i="9" s="1"/>
  <c r="T71" i="9" s="1"/>
  <c r="U71" i="9" s="1"/>
  <c r="V71" i="9" s="1"/>
  <c r="W71" i="9" s="1"/>
  <c r="X71" i="9" s="1"/>
  <c r="Y71" i="9" s="1"/>
  <c r="Z71" i="9" s="1"/>
  <c r="AA71" i="9" s="1"/>
  <c r="AB71" i="9" s="1"/>
  <c r="AC71" i="9" s="1"/>
  <c r="AD71" i="9" s="1"/>
  <c r="AE71" i="9" s="1"/>
  <c r="AF71" i="9" s="1"/>
  <c r="AG71" i="9" s="1"/>
  <c r="AH71" i="9" s="1"/>
  <c r="AI71" i="9" s="1"/>
  <c r="AJ71" i="9" s="1"/>
  <c r="AK71" i="9" s="1"/>
  <c r="AL71" i="9" s="1"/>
  <c r="AM71" i="9" s="1"/>
  <c r="AN71" i="9" s="1"/>
  <c r="H5" i="1"/>
  <c r="E39" i="2"/>
  <c r="H70" i="1"/>
  <c r="G69" i="1"/>
  <c r="F9" i="2"/>
  <c r="F10" i="2"/>
  <c r="E37" i="2"/>
  <c r="F69" i="1"/>
  <c r="E40" i="2"/>
  <c r="F19" i="2"/>
  <c r="G17" i="5"/>
  <c r="F17" i="5"/>
  <c r="I17" i="5"/>
  <c r="I18" i="5"/>
  <c r="F13" i="5"/>
  <c r="U17" i="5"/>
  <c r="U18" i="5"/>
  <c r="U19" i="5"/>
  <c r="W16" i="5"/>
  <c r="V16" i="5"/>
  <c r="G8" i="5"/>
  <c r="E18" i="5"/>
  <c r="E19" i="5"/>
  <c r="G16" i="5"/>
  <c r="F16" i="5"/>
  <c r="E36" i="5"/>
  <c r="D39" i="5"/>
  <c r="C28" i="5"/>
  <c r="E20" i="5"/>
  <c r="E21" i="5"/>
  <c r="E22" i="5"/>
  <c r="E23" i="5"/>
  <c r="E3" i="5"/>
  <c r="E15" i="5"/>
  <c r="Q16" i="5"/>
  <c r="I1" i="5"/>
  <c r="E2" i="5"/>
  <c r="E6" i="5"/>
  <c r="E14" i="5"/>
  <c r="M16" i="5"/>
  <c r="C39" i="5"/>
  <c r="E9" i="7"/>
  <c r="E13" i="7"/>
  <c r="E13" i="8" s="1"/>
  <c r="G13" i="8" s="1"/>
  <c r="D22" i="8" s="1"/>
  <c r="E22" i="8" s="1"/>
  <c r="F22" i="8" s="1"/>
  <c r="G22" i="8" s="1"/>
  <c r="H22" i="8" s="1"/>
  <c r="I22" i="8" s="1"/>
  <c r="E68" i="7"/>
  <c r="E10" i="6"/>
  <c r="E24" i="6" s="1"/>
  <c r="E25" i="8"/>
  <c r="H25" i="8"/>
  <c r="I25" i="8" s="1"/>
  <c r="J25" i="8" s="1"/>
  <c r="K25" i="8" s="1"/>
  <c r="L25" i="8" s="1"/>
  <c r="M25" i="8" s="1"/>
  <c r="N25" i="8" s="1"/>
  <c r="D25" i="8"/>
  <c r="G25" i="8"/>
  <c r="F25" i="8"/>
  <c r="E55" i="7"/>
  <c r="E41" i="7"/>
  <c r="C35" i="7"/>
  <c r="E35" i="7" s="1"/>
  <c r="C44" i="7"/>
  <c r="E44" i="7" s="1"/>
  <c r="C54" i="7"/>
  <c r="E54" i="7" s="1"/>
  <c r="C63" i="7"/>
  <c r="E63" i="7" s="1"/>
  <c r="E64" i="7" s="1"/>
  <c r="E32" i="7"/>
  <c r="C58" i="7"/>
  <c r="E58" i="7" s="1"/>
  <c r="E59" i="7" s="1"/>
  <c r="C67" i="7"/>
  <c r="E67" i="7" s="1"/>
  <c r="F20" i="8"/>
  <c r="C34" i="7"/>
  <c r="E34" i="7" s="1"/>
  <c r="E36" i="7" s="1"/>
  <c r="C43" i="7"/>
  <c r="E43" i="7" s="1"/>
  <c r="F17" i="8"/>
  <c r="C17" i="7"/>
  <c r="E17" i="7" s="1"/>
  <c r="E18" i="7" s="1"/>
  <c r="C20" i="7"/>
  <c r="E20" i="7" s="1"/>
  <c r="I19" i="5" l="1"/>
  <c r="K16" i="5"/>
  <c r="G5" i="3"/>
  <c r="J70" i="10"/>
  <c r="I69" i="10"/>
  <c r="H5" i="10"/>
  <c r="I70" i="9"/>
  <c r="H69" i="9"/>
  <c r="G69" i="9"/>
  <c r="H5" i="9"/>
  <c r="E69" i="7"/>
  <c r="E14" i="8"/>
  <c r="G14" i="8" s="1"/>
  <c r="E13" i="4"/>
  <c r="M18" i="5"/>
  <c r="M19" i="5"/>
  <c r="O16" i="5"/>
  <c r="N16" i="5"/>
  <c r="M17" i="5"/>
  <c r="G23" i="5"/>
  <c r="F23" i="5"/>
  <c r="K18" i="5"/>
  <c r="J18" i="5"/>
  <c r="J22" i="8"/>
  <c r="K22" i="8" s="1"/>
  <c r="L22" i="8" s="1"/>
  <c r="M22" i="8" s="1"/>
  <c r="N22" i="8" s="1"/>
  <c r="E15" i="8"/>
  <c r="G15" i="8" s="1"/>
  <c r="E22" i="7"/>
  <c r="E15" i="4"/>
  <c r="E45" i="7"/>
  <c r="E12" i="8"/>
  <c r="G12" i="8" s="1"/>
  <c r="E12" i="4"/>
  <c r="G14" i="5"/>
  <c r="F14" i="5"/>
  <c r="Q18" i="5"/>
  <c r="Q19" i="5"/>
  <c r="Q17" i="5"/>
  <c r="R16" i="5"/>
  <c r="S16" i="5"/>
  <c r="G22" i="5"/>
  <c r="F22" i="5"/>
  <c r="W19" i="5"/>
  <c r="V19" i="5"/>
  <c r="J17" i="5"/>
  <c r="K17" i="5"/>
  <c r="E10" i="5"/>
  <c r="E11" i="5"/>
  <c r="E7" i="5"/>
  <c r="E9" i="5"/>
  <c r="E12" i="5"/>
  <c r="G6" i="5"/>
  <c r="E4" i="5"/>
  <c r="F6" i="5"/>
  <c r="E5" i="5"/>
  <c r="F15" i="5"/>
  <c r="G15" i="5"/>
  <c r="F21" i="5"/>
  <c r="G21" i="5"/>
  <c r="G19" i="5"/>
  <c r="F19" i="5"/>
  <c r="W18" i="5"/>
  <c r="V18" i="5"/>
  <c r="K19" i="5"/>
  <c r="J19" i="5"/>
  <c r="I5" i="1"/>
  <c r="G2" i="5"/>
  <c r="F2" i="5"/>
  <c r="F3" i="5"/>
  <c r="G3" i="5"/>
  <c r="G20" i="5"/>
  <c r="F20" i="5"/>
  <c r="F36" i="5"/>
  <c r="E39" i="5"/>
  <c r="G18" i="5"/>
  <c r="F18" i="5"/>
  <c r="V17" i="5"/>
  <c r="W17" i="5"/>
  <c r="E38" i="2"/>
  <c r="F12" i="2"/>
  <c r="I70" i="1"/>
  <c r="H69" i="1"/>
  <c r="E46" i="7"/>
  <c r="E23" i="7"/>
  <c r="G20" i="8"/>
  <c r="I23" i="5"/>
  <c r="I20" i="5"/>
  <c r="I21" i="5"/>
  <c r="C29" i="5"/>
  <c r="I22" i="5"/>
  <c r="I13" i="5"/>
  <c r="I14" i="5"/>
  <c r="I6" i="5"/>
  <c r="I2" i="5"/>
  <c r="I3" i="5"/>
  <c r="I15" i="5"/>
  <c r="I8" i="5"/>
  <c r="M1" i="5"/>
  <c r="H5" i="3" l="1"/>
  <c r="I5" i="10"/>
  <c r="K70" i="10"/>
  <c r="J69" i="10"/>
  <c r="I5" i="9"/>
  <c r="J70" i="9"/>
  <c r="I69" i="9"/>
  <c r="K15" i="5"/>
  <c r="J15" i="5"/>
  <c r="J14" i="5"/>
  <c r="K14" i="5"/>
  <c r="K21" i="5"/>
  <c r="J21" i="5"/>
  <c r="J70" i="1"/>
  <c r="I69" i="1"/>
  <c r="G9" i="5"/>
  <c r="F9" i="5"/>
  <c r="R18" i="5"/>
  <c r="S18" i="5"/>
  <c r="G17" i="8"/>
  <c r="D21" i="8"/>
  <c r="E21" i="8"/>
  <c r="F21" i="8" s="1"/>
  <c r="D24" i="8"/>
  <c r="E24" i="8"/>
  <c r="F24" i="8" s="1"/>
  <c r="G24" i="8" s="1"/>
  <c r="H24" i="8" s="1"/>
  <c r="I24" i="8" s="1"/>
  <c r="J24" i="8" s="1"/>
  <c r="K24" i="8" s="1"/>
  <c r="L24" i="8" s="1"/>
  <c r="M24" i="8" s="1"/>
  <c r="N24" i="8" s="1"/>
  <c r="D23" i="8"/>
  <c r="E23" i="8" s="1"/>
  <c r="F23" i="8" s="1"/>
  <c r="G23" i="8" s="1"/>
  <c r="H23" i="8" s="1"/>
  <c r="I23" i="8" s="1"/>
  <c r="J23" i="8" s="1"/>
  <c r="K23" i="8" s="1"/>
  <c r="L23" i="8" s="1"/>
  <c r="M23" i="8" s="1"/>
  <c r="N23" i="8" s="1"/>
  <c r="K3" i="5"/>
  <c r="J3" i="5"/>
  <c r="K13" i="5"/>
  <c r="J13" i="5"/>
  <c r="J20" i="5"/>
  <c r="K20" i="5"/>
  <c r="F39" i="5"/>
  <c r="G36" i="5"/>
  <c r="J5" i="1"/>
  <c r="G4" i="5"/>
  <c r="F4" i="5"/>
  <c r="F7" i="5"/>
  <c r="G7" i="5"/>
  <c r="N19" i="5"/>
  <c r="O19" i="5"/>
  <c r="M22" i="5"/>
  <c r="M23" i="5"/>
  <c r="C30" i="5"/>
  <c r="M20" i="5"/>
  <c r="M21" i="5"/>
  <c r="M8" i="5"/>
  <c r="M13" i="5"/>
  <c r="M14" i="5"/>
  <c r="M6" i="5"/>
  <c r="M15" i="5"/>
  <c r="M2" i="5"/>
  <c r="Q1" i="5"/>
  <c r="M3" i="5"/>
  <c r="J2" i="5"/>
  <c r="K2" i="5"/>
  <c r="K22" i="5"/>
  <c r="J22" i="5"/>
  <c r="K23" i="5"/>
  <c r="J23" i="5"/>
  <c r="F11" i="5"/>
  <c r="G11" i="5"/>
  <c r="S17" i="5"/>
  <c r="R17" i="5"/>
  <c r="N17" i="5"/>
  <c r="O17" i="5"/>
  <c r="O18" i="5"/>
  <c r="N18" i="5"/>
  <c r="K8" i="5"/>
  <c r="J8" i="5"/>
  <c r="I9" i="5"/>
  <c r="J6" i="5"/>
  <c r="I5" i="5"/>
  <c r="I10" i="5"/>
  <c r="I11" i="5"/>
  <c r="I12" i="5"/>
  <c r="K6" i="5"/>
  <c r="I4" i="5"/>
  <c r="I7" i="5"/>
  <c r="H20" i="8"/>
  <c r="G5" i="5"/>
  <c r="F5" i="5"/>
  <c r="O28" i="5" s="1"/>
  <c r="G12" i="5"/>
  <c r="F12" i="5"/>
  <c r="G10" i="5"/>
  <c r="F10" i="5"/>
  <c r="S19" i="5"/>
  <c r="R19" i="5"/>
  <c r="I5" i="3" l="1"/>
  <c r="L70" i="10"/>
  <c r="K69" i="10"/>
  <c r="J5" i="10"/>
  <c r="K70" i="9"/>
  <c r="J69" i="9"/>
  <c r="J5" i="9"/>
  <c r="F26" i="8"/>
  <c r="G21" i="8"/>
  <c r="I20" i="8"/>
  <c r="K12" i="5"/>
  <c r="J12" i="5"/>
  <c r="K7" i="5"/>
  <c r="J7" i="5"/>
  <c r="K11" i="5"/>
  <c r="J11" i="5"/>
  <c r="K4" i="5"/>
  <c r="G29" i="5" s="1"/>
  <c r="J4" i="5"/>
  <c r="J10" i="5"/>
  <c r="K10" i="5"/>
  <c r="I28" i="5"/>
  <c r="N28" i="5"/>
  <c r="H28" i="5"/>
  <c r="F37" i="5" s="1"/>
  <c r="F40" i="5" s="1"/>
  <c r="Q21" i="5"/>
  <c r="C31" i="5"/>
  <c r="Q22" i="5"/>
  <c r="Q23" i="5"/>
  <c r="Q20" i="5"/>
  <c r="Q15" i="5"/>
  <c r="Q3" i="5"/>
  <c r="Q8" i="5"/>
  <c r="U1" i="5"/>
  <c r="Q2" i="5"/>
  <c r="Q13" i="5"/>
  <c r="Q14" i="5"/>
  <c r="Q6" i="5"/>
  <c r="O14" i="5"/>
  <c r="N14" i="5"/>
  <c r="O20" i="5"/>
  <c r="N20" i="5"/>
  <c r="D26" i="8"/>
  <c r="K70" i="1"/>
  <c r="J69" i="1"/>
  <c r="K9" i="5"/>
  <c r="J9" i="5"/>
  <c r="K5" i="5"/>
  <c r="J5" i="5"/>
  <c r="O29" i="5" s="1"/>
  <c r="M28" i="5"/>
  <c r="G28" i="5"/>
  <c r="E37" i="5" s="1"/>
  <c r="E40" i="5" s="1"/>
  <c r="L28" i="5"/>
  <c r="O2" i="5"/>
  <c r="N2" i="5"/>
  <c r="N13" i="5"/>
  <c r="O13" i="5"/>
  <c r="F28" i="5"/>
  <c r="D37" i="5" s="1"/>
  <c r="D40" i="5" s="1"/>
  <c r="K28" i="5"/>
  <c r="P28" i="5"/>
  <c r="K29" i="5"/>
  <c r="N29" i="5"/>
  <c r="F29" i="5"/>
  <c r="I29" i="5"/>
  <c r="P29" i="5"/>
  <c r="H29" i="5"/>
  <c r="O15" i="5"/>
  <c r="N15" i="5"/>
  <c r="O8" i="5"/>
  <c r="N8" i="5"/>
  <c r="N23" i="5"/>
  <c r="O23" i="5"/>
  <c r="K5" i="1"/>
  <c r="E28" i="5"/>
  <c r="C37" i="5" s="1"/>
  <c r="C40" i="5" s="1"/>
  <c r="J28" i="5"/>
  <c r="O3" i="5"/>
  <c r="N3" i="5"/>
  <c r="M12" i="5"/>
  <c r="O6" i="5"/>
  <c r="M4" i="5"/>
  <c r="M9" i="5"/>
  <c r="N6" i="5"/>
  <c r="M5" i="5"/>
  <c r="M7" i="5"/>
  <c r="M10" i="5"/>
  <c r="M11" i="5"/>
  <c r="O21" i="5"/>
  <c r="N21" i="5"/>
  <c r="O22" i="5"/>
  <c r="N22" i="5"/>
  <c r="H36" i="5"/>
  <c r="G39" i="5"/>
  <c r="G37" i="5"/>
  <c r="E26" i="8"/>
  <c r="L29" i="5" l="1"/>
  <c r="M29" i="5"/>
  <c r="E29" i="5"/>
  <c r="J29" i="5"/>
  <c r="J5" i="3"/>
  <c r="K5" i="10"/>
  <c r="M70" i="10"/>
  <c r="L69" i="10"/>
  <c r="K5" i="9"/>
  <c r="K69" i="9"/>
  <c r="L70" i="9"/>
  <c r="O11" i="5"/>
  <c r="N11" i="5"/>
  <c r="O12" i="5"/>
  <c r="N12" i="5"/>
  <c r="S2" i="5"/>
  <c r="R2" i="5"/>
  <c r="S15" i="5"/>
  <c r="R15" i="5"/>
  <c r="G40" i="5"/>
  <c r="I36" i="5"/>
  <c r="H39" i="5"/>
  <c r="H37" i="5"/>
  <c r="O10" i="5"/>
  <c r="N10" i="5"/>
  <c r="N9" i="5"/>
  <c r="O9" i="5"/>
  <c r="O7" i="5"/>
  <c r="N7" i="5"/>
  <c r="O4" i="5"/>
  <c r="N4" i="5"/>
  <c r="Q11" i="5"/>
  <c r="Q7" i="5"/>
  <c r="Q12" i="5"/>
  <c r="S6" i="5"/>
  <c r="Q4" i="5"/>
  <c r="Q9" i="5"/>
  <c r="Q10" i="5"/>
  <c r="R6" i="5"/>
  <c r="Q5" i="5"/>
  <c r="C32" i="5"/>
  <c r="U20" i="5"/>
  <c r="U21" i="5"/>
  <c r="U22" i="5"/>
  <c r="U23" i="5"/>
  <c r="U14" i="5"/>
  <c r="U6" i="5"/>
  <c r="U2" i="5"/>
  <c r="U15" i="5"/>
  <c r="U3" i="5"/>
  <c r="U13" i="5"/>
  <c r="U8" i="5"/>
  <c r="S20" i="5"/>
  <c r="R20" i="5"/>
  <c r="S21" i="5"/>
  <c r="R21" i="5"/>
  <c r="H21" i="8"/>
  <c r="G26" i="8"/>
  <c r="L70" i="1"/>
  <c r="K69" i="1"/>
  <c r="S14" i="5"/>
  <c r="R14" i="5"/>
  <c r="R8" i="5"/>
  <c r="S8" i="5"/>
  <c r="S23" i="5"/>
  <c r="R23" i="5"/>
  <c r="N5" i="5"/>
  <c r="O5" i="5"/>
  <c r="L5" i="1"/>
  <c r="S13" i="5"/>
  <c r="R13" i="5"/>
  <c r="S3" i="5"/>
  <c r="R3" i="5"/>
  <c r="R22" i="5"/>
  <c r="S22" i="5"/>
  <c r="J20" i="8"/>
  <c r="N30" i="5" l="1"/>
  <c r="K5" i="3"/>
  <c r="N70" i="10"/>
  <c r="M69" i="10"/>
  <c r="L5" i="10"/>
  <c r="L69" i="9"/>
  <c r="M70" i="9"/>
  <c r="L5" i="9"/>
  <c r="K20" i="8"/>
  <c r="M70" i="1"/>
  <c r="L69" i="1"/>
  <c r="I21" i="8"/>
  <c r="H26" i="8"/>
  <c r="V15" i="5"/>
  <c r="W15" i="5"/>
  <c r="W23" i="5"/>
  <c r="V23" i="5"/>
  <c r="S9" i="5"/>
  <c r="R9" i="5"/>
  <c r="S7" i="5"/>
  <c r="R7" i="5"/>
  <c r="H40" i="5"/>
  <c r="K30" i="5"/>
  <c r="N31" i="5"/>
  <c r="G31" i="5"/>
  <c r="I30" i="5"/>
  <c r="P31" i="5"/>
  <c r="E31" i="5"/>
  <c r="W8" i="5"/>
  <c r="V8" i="5"/>
  <c r="W2" i="5"/>
  <c r="V2" i="5"/>
  <c r="W22" i="5"/>
  <c r="V22" i="5"/>
  <c r="S5" i="5"/>
  <c r="R5" i="5"/>
  <c r="R4" i="5"/>
  <c r="S4" i="5"/>
  <c r="S11" i="5"/>
  <c r="R11" i="5"/>
  <c r="J36" i="5"/>
  <c r="I39" i="5"/>
  <c r="I37" i="5"/>
  <c r="O30" i="5"/>
  <c r="H30" i="5"/>
  <c r="K31" i="5"/>
  <c r="M30" i="5"/>
  <c r="F30" i="5"/>
  <c r="I31" i="5"/>
  <c r="M5" i="1"/>
  <c r="W13" i="5"/>
  <c r="V13" i="5"/>
  <c r="U10" i="5"/>
  <c r="U11" i="5"/>
  <c r="U7" i="5"/>
  <c r="U12" i="5"/>
  <c r="W6" i="5"/>
  <c r="U4" i="5"/>
  <c r="V6" i="5"/>
  <c r="U5" i="5"/>
  <c r="U9" i="5"/>
  <c r="V21" i="5"/>
  <c r="W21" i="5"/>
  <c r="F31" i="5"/>
  <c r="L30" i="5"/>
  <c r="O31" i="5"/>
  <c r="H31" i="5"/>
  <c r="J30" i="5"/>
  <c r="M31" i="5"/>
  <c r="V3" i="5"/>
  <c r="W3" i="5"/>
  <c r="W14" i="5"/>
  <c r="V14" i="5"/>
  <c r="W20" i="5"/>
  <c r="V20" i="5"/>
  <c r="S10" i="5"/>
  <c r="R10" i="5"/>
  <c r="O32" i="5" s="1"/>
  <c r="R12" i="5"/>
  <c r="S12" i="5"/>
  <c r="G30" i="5"/>
  <c r="J31" i="5"/>
  <c r="P30" i="5"/>
  <c r="E30" i="5"/>
  <c r="L31" i="5"/>
  <c r="L5" i="3" l="1"/>
  <c r="M5" i="10"/>
  <c r="O70" i="10"/>
  <c r="N69" i="10"/>
  <c r="M5" i="9"/>
  <c r="N70" i="9"/>
  <c r="M69" i="9"/>
  <c r="W9" i="5"/>
  <c r="V9" i="5"/>
  <c r="W10" i="5"/>
  <c r="V10" i="5"/>
  <c r="I32" i="5"/>
  <c r="N32" i="5"/>
  <c r="H32" i="5"/>
  <c r="I40" i="5"/>
  <c r="N70" i="1"/>
  <c r="M69" i="1"/>
  <c r="W5" i="5"/>
  <c r="V5" i="5"/>
  <c r="W12" i="5"/>
  <c r="V12" i="5"/>
  <c r="N5" i="1"/>
  <c r="M32" i="5"/>
  <c r="G32" i="5"/>
  <c r="L32" i="5"/>
  <c r="J39" i="5"/>
  <c r="J37" i="5"/>
  <c r="K36" i="5"/>
  <c r="L20" i="8"/>
  <c r="V7" i="5"/>
  <c r="W7" i="5"/>
  <c r="F32" i="5"/>
  <c r="K32" i="5"/>
  <c r="P32" i="5"/>
  <c r="J21" i="8"/>
  <c r="I26" i="8"/>
  <c r="W4" i="5"/>
  <c r="V4" i="5"/>
  <c r="V11" i="5"/>
  <c r="W11" i="5"/>
  <c r="E32" i="5"/>
  <c r="J32" i="5"/>
  <c r="M5" i="3" l="1"/>
  <c r="O69" i="10"/>
  <c r="P70" i="10"/>
  <c r="N5" i="10"/>
  <c r="O70" i="9"/>
  <c r="N69" i="9"/>
  <c r="N5" i="9"/>
  <c r="M20" i="8"/>
  <c r="O5" i="1"/>
  <c r="K21" i="8"/>
  <c r="J26" i="8"/>
  <c r="L36" i="5"/>
  <c r="K39" i="5"/>
  <c r="K37" i="5"/>
  <c r="O70" i="1"/>
  <c r="N69" i="1"/>
  <c r="J40" i="5"/>
  <c r="N5" i="3" l="1"/>
  <c r="O5" i="10"/>
  <c r="Q70" i="10"/>
  <c r="P69" i="10"/>
  <c r="O5" i="9"/>
  <c r="O69" i="9"/>
  <c r="P70" i="9"/>
  <c r="P5" i="1"/>
  <c r="L21" i="8"/>
  <c r="K26" i="8"/>
  <c r="N20" i="8"/>
  <c r="P70" i="1"/>
  <c r="O69" i="1"/>
  <c r="K40" i="5"/>
  <c r="M36" i="5"/>
  <c r="L39" i="5"/>
  <c r="L37" i="5"/>
  <c r="O5" i="3" l="1"/>
  <c r="R70" i="10"/>
  <c r="Q69" i="10"/>
  <c r="P5" i="10"/>
  <c r="L40" i="5"/>
  <c r="Q70" i="9"/>
  <c r="P69" i="9"/>
  <c r="P5" i="9"/>
  <c r="Q70" i="1"/>
  <c r="P69" i="1"/>
  <c r="M21" i="8"/>
  <c r="L26" i="8"/>
  <c r="Q5" i="1"/>
  <c r="N36" i="5"/>
  <c r="M39" i="5"/>
  <c r="M37" i="5"/>
  <c r="P5" i="3" l="1"/>
  <c r="Q5" i="10"/>
  <c r="S70" i="10"/>
  <c r="R69" i="10"/>
  <c r="R70" i="9"/>
  <c r="Q69" i="9"/>
  <c r="Q5" i="9"/>
  <c r="N21" i="8"/>
  <c r="N26" i="8" s="1"/>
  <c r="M26" i="8"/>
  <c r="R70" i="1"/>
  <c r="Q69" i="1"/>
  <c r="R5" i="1"/>
  <c r="M40" i="5"/>
  <c r="N39" i="5"/>
  <c r="N37" i="5"/>
  <c r="O36" i="5"/>
  <c r="Q5" i="3" l="1"/>
  <c r="S69" i="10"/>
  <c r="T70" i="10"/>
  <c r="R5" i="10"/>
  <c r="R5" i="9"/>
  <c r="S70" i="9"/>
  <c r="R69" i="9"/>
  <c r="P36" i="5"/>
  <c r="O39" i="5"/>
  <c r="O37" i="5"/>
  <c r="S5" i="1"/>
  <c r="N40" i="5"/>
  <c r="M41" i="5" s="1"/>
  <c r="S70" i="1"/>
  <c r="R69" i="1"/>
  <c r="R5" i="3" l="1"/>
  <c r="S5" i="10"/>
  <c r="U70" i="10"/>
  <c r="T69" i="10"/>
  <c r="K41" i="5"/>
  <c r="S69" i="9"/>
  <c r="T70" i="9"/>
  <c r="J41" i="5"/>
  <c r="S5" i="9"/>
  <c r="T70" i="1"/>
  <c r="S69" i="1"/>
  <c r="N41" i="5"/>
  <c r="C41" i="5"/>
  <c r="D41" i="5"/>
  <c r="E41" i="5"/>
  <c r="F41" i="5"/>
  <c r="G41" i="5"/>
  <c r="H41" i="5"/>
  <c r="I41" i="5"/>
  <c r="O40" i="5"/>
  <c r="O41" i="5" s="1"/>
  <c r="T5" i="1"/>
  <c r="L41" i="5"/>
  <c r="Q36" i="5"/>
  <c r="P39" i="5"/>
  <c r="P37" i="5"/>
  <c r="S5" i="3" l="1"/>
  <c r="V70" i="10"/>
  <c r="U69" i="10"/>
  <c r="E6" i="9"/>
  <c r="E59" i="9" s="1"/>
  <c r="E60" i="9" s="1"/>
  <c r="E61" i="9" s="1"/>
  <c r="E6" i="10"/>
  <c r="T5" i="10"/>
  <c r="T5" i="9"/>
  <c r="T69" i="9"/>
  <c r="U70" i="9"/>
  <c r="U5" i="1"/>
  <c r="P40" i="5"/>
  <c r="P41" i="5" s="1"/>
  <c r="R36" i="5"/>
  <c r="Q39" i="5"/>
  <c r="Q37" i="5"/>
  <c r="U70" i="1"/>
  <c r="T69" i="1"/>
  <c r="E31" i="9" l="1"/>
  <c r="E27" i="9"/>
  <c r="E14" i="9"/>
  <c r="E15" i="9"/>
  <c r="E65" i="9"/>
  <c r="E17" i="9"/>
  <c r="E47" i="9"/>
  <c r="E48" i="9" s="1"/>
  <c r="E49" i="9" s="1"/>
  <c r="E18" i="9"/>
  <c r="E26" i="9"/>
  <c r="E53" i="9"/>
  <c r="E54" i="9" s="1"/>
  <c r="E55" i="9" s="1"/>
  <c r="T5" i="3"/>
  <c r="U5" i="10"/>
  <c r="F6" i="9"/>
  <c r="F65" i="9" s="1"/>
  <c r="F6" i="10"/>
  <c r="E65" i="10"/>
  <c r="E59" i="10"/>
  <c r="E60" i="10" s="1"/>
  <c r="E61" i="10" s="1"/>
  <c r="E27" i="10"/>
  <c r="E47" i="10"/>
  <c r="E48" i="10" s="1"/>
  <c r="E49" i="10" s="1"/>
  <c r="E41" i="10"/>
  <c r="E26" i="10"/>
  <c r="E53" i="10"/>
  <c r="E54" i="10" s="1"/>
  <c r="E55" i="10" s="1"/>
  <c r="E30" i="10"/>
  <c r="E22" i="10"/>
  <c r="E21" i="10"/>
  <c r="E15" i="10"/>
  <c r="E31" i="10"/>
  <c r="E25" i="10"/>
  <c r="E18" i="10"/>
  <c r="F18" i="10" s="1"/>
  <c r="E17" i="10"/>
  <c r="F30" i="10"/>
  <c r="F22" i="10"/>
  <c r="E16" i="10"/>
  <c r="F16" i="10"/>
  <c r="E14" i="10"/>
  <c r="F14" i="10" s="1"/>
  <c r="E16" i="9"/>
  <c r="E25" i="9"/>
  <c r="E21" i="9"/>
  <c r="E22" i="9"/>
  <c r="E30" i="9"/>
  <c r="E41" i="9"/>
  <c r="E42" i="9" s="1"/>
  <c r="W70" i="10"/>
  <c r="V69" i="10"/>
  <c r="F14" i="9"/>
  <c r="F25" i="9"/>
  <c r="F53" i="9"/>
  <c r="F54" i="9" s="1"/>
  <c r="F55" i="9" s="1"/>
  <c r="F41" i="9"/>
  <c r="F30" i="9"/>
  <c r="F17" i="9"/>
  <c r="F31" i="9"/>
  <c r="Q40" i="5"/>
  <c r="Q41" i="5" s="1"/>
  <c r="V70" i="9"/>
  <c r="U69" i="9"/>
  <c r="E11" i="9"/>
  <c r="U5" i="9"/>
  <c r="V70" i="1"/>
  <c r="U69" i="1"/>
  <c r="R39" i="5"/>
  <c r="R37" i="5"/>
  <c r="S36" i="5"/>
  <c r="V5" i="1"/>
  <c r="F18" i="9" l="1"/>
  <c r="E12" i="9"/>
  <c r="E10" i="9"/>
  <c r="U5" i="3"/>
  <c r="F65" i="10"/>
  <c r="F59" i="10"/>
  <c r="F60" i="10" s="1"/>
  <c r="F61" i="10" s="1"/>
  <c r="F53" i="10"/>
  <c r="F54" i="10" s="1"/>
  <c r="F55" i="10" s="1"/>
  <c r="F47" i="10"/>
  <c r="F48" i="10" s="1"/>
  <c r="F49" i="10" s="1"/>
  <c r="F41" i="10"/>
  <c r="F21" i="10"/>
  <c r="F25" i="10"/>
  <c r="X70" i="10"/>
  <c r="W69" i="10"/>
  <c r="F31" i="10"/>
  <c r="F22" i="9"/>
  <c r="F27" i="9"/>
  <c r="F26" i="9"/>
  <c r="F59" i="9"/>
  <c r="F60" i="9" s="1"/>
  <c r="F61" i="9" s="1"/>
  <c r="F16" i="9"/>
  <c r="E42" i="10"/>
  <c r="E11" i="10"/>
  <c r="F26" i="10"/>
  <c r="V5" i="10"/>
  <c r="F21" i="9"/>
  <c r="G6" i="9"/>
  <c r="G6" i="10"/>
  <c r="G14" i="10" s="1"/>
  <c r="F15" i="9"/>
  <c r="F47" i="9"/>
  <c r="F48" i="9" s="1"/>
  <c r="F49" i="9" s="1"/>
  <c r="E10" i="10"/>
  <c r="E12" i="10"/>
  <c r="F15" i="10"/>
  <c r="F27" i="10"/>
  <c r="F17" i="10"/>
  <c r="E43" i="9"/>
  <c r="E38" i="9" s="1"/>
  <c r="W70" i="9"/>
  <c r="V69" i="9"/>
  <c r="G27" i="9"/>
  <c r="E37" i="9"/>
  <c r="E35" i="9" s="1"/>
  <c r="G59" i="9"/>
  <c r="G60" i="9" s="1"/>
  <c r="G61" i="9" s="1"/>
  <c r="G47" i="9"/>
  <c r="G48" i="9" s="1"/>
  <c r="G49" i="9" s="1"/>
  <c r="G41" i="9"/>
  <c r="G21" i="9"/>
  <c r="G30" i="9"/>
  <c r="V5" i="9"/>
  <c r="F42" i="9"/>
  <c r="G16" i="9"/>
  <c r="R40" i="5"/>
  <c r="R41" i="5" s="1"/>
  <c r="W5" i="1"/>
  <c r="T36" i="5"/>
  <c r="S39" i="5"/>
  <c r="S37" i="5"/>
  <c r="W70" i="1"/>
  <c r="V69" i="1"/>
  <c r="G17" i="10" l="1"/>
  <c r="G15" i="9"/>
  <c r="G26" i="9"/>
  <c r="G18" i="9"/>
  <c r="G65" i="9"/>
  <c r="G25" i="9"/>
  <c r="G31" i="9"/>
  <c r="G53" i="9"/>
  <c r="G54" i="9" s="1"/>
  <c r="G55" i="9" s="1"/>
  <c r="F10" i="10"/>
  <c r="F10" i="9"/>
  <c r="G31" i="10"/>
  <c r="V5" i="3"/>
  <c r="F37" i="10"/>
  <c r="F35" i="10" s="1"/>
  <c r="E43" i="10"/>
  <c r="E38" i="10" s="1"/>
  <c r="F12" i="9"/>
  <c r="W5" i="10"/>
  <c r="G25" i="10"/>
  <c r="G18" i="10"/>
  <c r="Y70" i="10"/>
  <c r="X69" i="10"/>
  <c r="E37" i="10"/>
  <c r="E35" i="10" s="1"/>
  <c r="G17" i="9"/>
  <c r="G14" i="9"/>
  <c r="G27" i="10"/>
  <c r="F12" i="10"/>
  <c r="G16" i="10"/>
  <c r="H16" i="10" s="1"/>
  <c r="H6" i="9"/>
  <c r="H6" i="10"/>
  <c r="G59" i="10"/>
  <c r="G60" i="10" s="1"/>
  <c r="G61" i="10" s="1"/>
  <c r="G53" i="10"/>
  <c r="G54" i="10" s="1"/>
  <c r="G55" i="10" s="1"/>
  <c r="G47" i="10"/>
  <c r="G48" i="10" s="1"/>
  <c r="G49" i="10" s="1"/>
  <c r="G65" i="10"/>
  <c r="G41" i="10"/>
  <c r="G30" i="10"/>
  <c r="G22" i="10"/>
  <c r="G26" i="10"/>
  <c r="G15" i="10"/>
  <c r="H30" i="10"/>
  <c r="H18" i="10"/>
  <c r="F11" i="9"/>
  <c r="H27" i="10"/>
  <c r="G21" i="10"/>
  <c r="H21" i="10" s="1"/>
  <c r="G22" i="9"/>
  <c r="G10" i="9" s="1"/>
  <c r="H14" i="10"/>
  <c r="F42" i="10"/>
  <c r="F11" i="10"/>
  <c r="W5" i="9"/>
  <c r="E34" i="9"/>
  <c r="E8" i="9" s="1"/>
  <c r="H25" i="9"/>
  <c r="H41" i="9"/>
  <c r="H21" i="9"/>
  <c r="F43" i="9"/>
  <c r="F38" i="9" s="1"/>
  <c r="H16" i="9"/>
  <c r="G11" i="9"/>
  <c r="G42" i="9"/>
  <c r="F37" i="9"/>
  <c r="F35" i="9" s="1"/>
  <c r="W69" i="9"/>
  <c r="X70" i="9"/>
  <c r="U36" i="5"/>
  <c r="T39" i="5"/>
  <c r="T37" i="5"/>
  <c r="X70" i="1"/>
  <c r="W69" i="1"/>
  <c r="S40" i="5"/>
  <c r="S41" i="5" s="1"/>
  <c r="X5" i="1"/>
  <c r="G12" i="10" l="1"/>
  <c r="G12" i="9"/>
  <c r="W5" i="3"/>
  <c r="H26" i="9"/>
  <c r="H22" i="9"/>
  <c r="H31" i="9"/>
  <c r="H18" i="9"/>
  <c r="H17" i="9"/>
  <c r="Z70" i="10"/>
  <c r="Y69" i="10"/>
  <c r="H53" i="9"/>
  <c r="H54" i="9" s="1"/>
  <c r="H55" i="9" s="1"/>
  <c r="H22" i="10"/>
  <c r="G10" i="10"/>
  <c r="E34" i="10"/>
  <c r="E8" i="10" s="1"/>
  <c r="X5" i="10"/>
  <c r="G11" i="10"/>
  <c r="G42" i="10"/>
  <c r="H30" i="9"/>
  <c r="F43" i="10"/>
  <c r="F38" i="10" s="1"/>
  <c r="F34" i="10" s="1"/>
  <c r="F8" i="10" s="1"/>
  <c r="I6" i="9"/>
  <c r="I59" i="9" s="1"/>
  <c r="I60" i="9" s="1"/>
  <c r="I61" i="9" s="1"/>
  <c r="I6" i="10"/>
  <c r="H27" i="9"/>
  <c r="H47" i="9"/>
  <c r="H48" i="9" s="1"/>
  <c r="H49" i="9" s="1"/>
  <c r="H14" i="9"/>
  <c r="H17" i="10"/>
  <c r="I30" i="10"/>
  <c r="H26" i="10"/>
  <c r="H15" i="9"/>
  <c r="H59" i="9"/>
  <c r="H60" i="9" s="1"/>
  <c r="H61" i="9" s="1"/>
  <c r="H65" i="9"/>
  <c r="H65" i="10"/>
  <c r="H47" i="10"/>
  <c r="H48" i="10" s="1"/>
  <c r="H49" i="10" s="1"/>
  <c r="H53" i="10"/>
  <c r="H54" i="10" s="1"/>
  <c r="H55" i="10" s="1"/>
  <c r="H59" i="10"/>
  <c r="H60" i="10" s="1"/>
  <c r="H61" i="10" s="1"/>
  <c r="H41" i="10"/>
  <c r="I26" i="10"/>
  <c r="H25" i="10"/>
  <c r="I25" i="10" s="1"/>
  <c r="H31" i="10"/>
  <c r="I31" i="10" s="1"/>
  <c r="H15" i="10"/>
  <c r="I65" i="9"/>
  <c r="I47" i="9"/>
  <c r="I48" i="9" s="1"/>
  <c r="I49" i="9" s="1"/>
  <c r="G37" i="9"/>
  <c r="G35" i="9" s="1"/>
  <c r="X5" i="9"/>
  <c r="F34" i="9"/>
  <c r="F8" i="9" s="1"/>
  <c r="F9" i="9" s="1"/>
  <c r="G43" i="9"/>
  <c r="G38" i="9" s="1"/>
  <c r="E9" i="9"/>
  <c r="I30" i="9"/>
  <c r="Y70" i="9"/>
  <c r="X69" i="9"/>
  <c r="I18" i="9"/>
  <c r="H42" i="9"/>
  <c r="H11" i="9"/>
  <c r="I16" i="9"/>
  <c r="H10" i="9"/>
  <c r="T40" i="5"/>
  <c r="T41" i="5" s="1"/>
  <c r="Y5" i="1"/>
  <c r="Y70" i="1"/>
  <c r="X69" i="1"/>
  <c r="V36" i="5"/>
  <c r="U39" i="5"/>
  <c r="U37" i="5"/>
  <c r="H10" i="10" l="1"/>
  <c r="I15" i="10"/>
  <c r="H12" i="9"/>
  <c r="X5" i="3"/>
  <c r="H37" i="10"/>
  <c r="H35" i="10" s="1"/>
  <c r="H42" i="10"/>
  <c r="H11" i="10"/>
  <c r="G43" i="10"/>
  <c r="G38" i="10" s="1"/>
  <c r="U40" i="5"/>
  <c r="U41" i="5" s="1"/>
  <c r="I25" i="9"/>
  <c r="I14" i="9"/>
  <c r="I15" i="9"/>
  <c r="I17" i="9"/>
  <c r="I26" i="9"/>
  <c r="I41" i="9"/>
  <c r="I21" i="10"/>
  <c r="AA70" i="10"/>
  <c r="Z69" i="10"/>
  <c r="E9" i="10"/>
  <c r="F9" i="10"/>
  <c r="J6" i="9"/>
  <c r="J21" i="9" s="1"/>
  <c r="J6" i="10"/>
  <c r="I21" i="9"/>
  <c r="I22" i="9"/>
  <c r="I31" i="9"/>
  <c r="I53" i="9"/>
  <c r="I54" i="9" s="1"/>
  <c r="I55" i="9" s="1"/>
  <c r="H12" i="10"/>
  <c r="I17" i="10"/>
  <c r="I27" i="9"/>
  <c r="I65" i="10"/>
  <c r="I59" i="10"/>
  <c r="I60" i="10" s="1"/>
  <c r="I61" i="10" s="1"/>
  <c r="I53" i="10"/>
  <c r="I54" i="10" s="1"/>
  <c r="I55" i="10" s="1"/>
  <c r="I41" i="10"/>
  <c r="I47" i="10"/>
  <c r="I48" i="10" s="1"/>
  <c r="I49" i="10" s="1"/>
  <c r="I14" i="10"/>
  <c r="I18" i="10"/>
  <c r="I22" i="10"/>
  <c r="I27" i="10"/>
  <c r="Y5" i="10"/>
  <c r="I16" i="10"/>
  <c r="J16" i="10" s="1"/>
  <c r="G37" i="10"/>
  <c r="G35" i="10" s="1"/>
  <c r="I42" i="9"/>
  <c r="J65" i="9"/>
  <c r="J59" i="9"/>
  <c r="J60" i="9" s="1"/>
  <c r="J61" i="9" s="1"/>
  <c r="J53" i="9"/>
  <c r="J54" i="9" s="1"/>
  <c r="J55" i="9" s="1"/>
  <c r="J41" i="9"/>
  <c r="J47" i="9"/>
  <c r="J48" i="9" s="1"/>
  <c r="J49" i="9" s="1"/>
  <c r="J25" i="9"/>
  <c r="I10" i="9"/>
  <c r="Z70" i="9"/>
  <c r="Y69" i="9"/>
  <c r="J17" i="9"/>
  <c r="J30" i="9"/>
  <c r="J26" i="9"/>
  <c r="J22" i="9"/>
  <c r="J27" i="9"/>
  <c r="J31" i="9"/>
  <c r="Y5" i="9"/>
  <c r="H37" i="9"/>
  <c r="H35" i="9" s="1"/>
  <c r="H43" i="9"/>
  <c r="H38" i="9" s="1"/>
  <c r="J18" i="9"/>
  <c r="J14" i="9"/>
  <c r="G34" i="9"/>
  <c r="G8" i="9" s="1"/>
  <c r="J15" i="9"/>
  <c r="Z70" i="1"/>
  <c r="Y69" i="1"/>
  <c r="Z5" i="1"/>
  <c r="V39" i="5"/>
  <c r="V37" i="5"/>
  <c r="W36" i="5"/>
  <c r="I12" i="9" l="1"/>
  <c r="J16" i="9"/>
  <c r="Y5" i="3"/>
  <c r="J65" i="10"/>
  <c r="J59" i="10"/>
  <c r="J60" i="10" s="1"/>
  <c r="J61" i="10" s="1"/>
  <c r="J53" i="10"/>
  <c r="J54" i="10" s="1"/>
  <c r="J55" i="10" s="1"/>
  <c r="J41" i="10"/>
  <c r="J47" i="10"/>
  <c r="J48" i="10" s="1"/>
  <c r="J49" i="10" s="1"/>
  <c r="J30" i="10"/>
  <c r="J14" i="10"/>
  <c r="J27" i="10"/>
  <c r="J15" i="10"/>
  <c r="J22" i="10"/>
  <c r="J31" i="10"/>
  <c r="J26" i="10"/>
  <c r="J21" i="10"/>
  <c r="I11" i="9"/>
  <c r="G34" i="10"/>
  <c r="G8" i="10" s="1"/>
  <c r="J25" i="10"/>
  <c r="J18" i="10"/>
  <c r="J17" i="10"/>
  <c r="I42" i="10"/>
  <c r="I11" i="10"/>
  <c r="Z5" i="10"/>
  <c r="I12" i="10"/>
  <c r="I10" i="10"/>
  <c r="AB70" i="10"/>
  <c r="AA69" i="10"/>
  <c r="K6" i="9"/>
  <c r="K15" i="9" s="1"/>
  <c r="K6" i="10"/>
  <c r="K21" i="10" s="1"/>
  <c r="H43" i="10"/>
  <c r="H38" i="10" s="1"/>
  <c r="H34" i="10" s="1"/>
  <c r="H8" i="10" s="1"/>
  <c r="H34" i="9"/>
  <c r="H8" i="9" s="1"/>
  <c r="I43" i="9"/>
  <c r="I38" i="9" s="1"/>
  <c r="V40" i="5"/>
  <c r="V41" i="5" s="1"/>
  <c r="G9" i="9"/>
  <c r="H9" i="9"/>
  <c r="I37" i="9"/>
  <c r="I35" i="9" s="1"/>
  <c r="J12" i="9"/>
  <c r="J10" i="9"/>
  <c r="Z5" i="9"/>
  <c r="AA70" i="9"/>
  <c r="Z69" i="9"/>
  <c r="J42" i="9"/>
  <c r="J11" i="9"/>
  <c r="AA5" i="1"/>
  <c r="W39" i="5"/>
  <c r="X36" i="5"/>
  <c r="W37" i="5"/>
  <c r="AA70" i="1"/>
  <c r="Z69" i="1"/>
  <c r="K27" i="10" l="1"/>
  <c r="Z5" i="3"/>
  <c r="I37" i="10"/>
  <c r="I35" i="10" s="1"/>
  <c r="K17" i="10"/>
  <c r="K18" i="10"/>
  <c r="K16" i="10"/>
  <c r="I34" i="9"/>
  <c r="I8" i="9" s="1"/>
  <c r="I9" i="9" s="1"/>
  <c r="K59" i="9"/>
  <c r="K60" i="9" s="1"/>
  <c r="K61" i="9" s="1"/>
  <c r="K41" i="9"/>
  <c r="K17" i="9"/>
  <c r="K53" i="9"/>
  <c r="K54" i="9" s="1"/>
  <c r="K55" i="9" s="1"/>
  <c r="K18" i="9"/>
  <c r="K21" i="9"/>
  <c r="K25" i="9"/>
  <c r="K47" i="9"/>
  <c r="K48" i="9" s="1"/>
  <c r="K49" i="9" s="1"/>
  <c r="K16" i="9"/>
  <c r="K22" i="9"/>
  <c r="K65" i="9"/>
  <c r="AA5" i="10"/>
  <c r="AC70" i="10"/>
  <c r="AB69" i="10"/>
  <c r="K31" i="9"/>
  <c r="K14" i="9"/>
  <c r="K27" i="9"/>
  <c r="G9" i="10"/>
  <c r="H9" i="10"/>
  <c r="J10" i="10"/>
  <c r="J12" i="10"/>
  <c r="K14" i="10"/>
  <c r="L6" i="9"/>
  <c r="L59" i="9" s="1"/>
  <c r="L60" i="9" s="1"/>
  <c r="L61" i="9" s="1"/>
  <c r="L6" i="10"/>
  <c r="K59" i="10"/>
  <c r="K60" i="10" s="1"/>
  <c r="K61" i="10" s="1"/>
  <c r="K53" i="10"/>
  <c r="K54" i="10" s="1"/>
  <c r="K55" i="10" s="1"/>
  <c r="K47" i="10"/>
  <c r="K48" i="10" s="1"/>
  <c r="K49" i="10" s="1"/>
  <c r="K65" i="10"/>
  <c r="K41" i="10"/>
  <c r="K15" i="10"/>
  <c r="K22" i="10"/>
  <c r="L18" i="10"/>
  <c r="K26" i="9"/>
  <c r="K31" i="10"/>
  <c r="I43" i="10"/>
  <c r="I38" i="10" s="1"/>
  <c r="K26" i="10"/>
  <c r="K25" i="10"/>
  <c r="K30" i="10"/>
  <c r="J42" i="10"/>
  <c r="J11" i="10"/>
  <c r="K30" i="9"/>
  <c r="L30" i="9" s="1"/>
  <c r="J37" i="9"/>
  <c r="J35" i="9" s="1"/>
  <c r="W40" i="5"/>
  <c r="W41" i="5" s="1"/>
  <c r="AA69" i="9"/>
  <c r="AB70" i="9"/>
  <c r="J43" i="9"/>
  <c r="J38" i="9" s="1"/>
  <c r="L47" i="9"/>
  <c r="L48" i="9" s="1"/>
  <c r="L49" i="9" s="1"/>
  <c r="L53" i="9"/>
  <c r="L54" i="9" s="1"/>
  <c r="L55" i="9" s="1"/>
  <c r="L41" i="9"/>
  <c r="L17" i="9"/>
  <c r="L21" i="9"/>
  <c r="L16" i="9"/>
  <c r="L25" i="9"/>
  <c r="L15" i="9"/>
  <c r="L27" i="9"/>
  <c r="AA5" i="9"/>
  <c r="AB70" i="1"/>
  <c r="AA69" i="1"/>
  <c r="Y36" i="5"/>
  <c r="X37" i="5"/>
  <c r="X39" i="5"/>
  <c r="AB5" i="1"/>
  <c r="L25" i="10" l="1"/>
  <c r="L26" i="10"/>
  <c r="L65" i="9"/>
  <c r="L26" i="9"/>
  <c r="L15" i="10"/>
  <c r="L31" i="9"/>
  <c r="L18" i="9"/>
  <c r="L22" i="9"/>
  <c r="AA5" i="3"/>
  <c r="K12" i="10"/>
  <c r="K10" i="10"/>
  <c r="M6" i="9"/>
  <c r="M6" i="10"/>
  <c r="K11" i="10"/>
  <c r="K42" i="10"/>
  <c r="K10" i="9"/>
  <c r="K37" i="9" s="1"/>
  <c r="K35" i="9" s="1"/>
  <c r="K12" i="9"/>
  <c r="AB5" i="10"/>
  <c r="L14" i="9"/>
  <c r="L14" i="10"/>
  <c r="X40" i="5"/>
  <c r="X41" i="5" s="1"/>
  <c r="J43" i="10"/>
  <c r="J38" i="10" s="1"/>
  <c r="L65" i="10"/>
  <c r="L47" i="10"/>
  <c r="L48" i="10" s="1"/>
  <c r="L49" i="10" s="1"/>
  <c r="L59" i="10"/>
  <c r="L60" i="10" s="1"/>
  <c r="L61" i="10" s="1"/>
  <c r="L41" i="10"/>
  <c r="L53" i="10"/>
  <c r="L54" i="10" s="1"/>
  <c r="L55" i="10" s="1"/>
  <c r="L27" i="10"/>
  <c r="L22" i="10"/>
  <c r="L30" i="10"/>
  <c r="L17" i="10"/>
  <c r="L21" i="10"/>
  <c r="L16" i="10"/>
  <c r="L31" i="10"/>
  <c r="J37" i="10"/>
  <c r="J35" i="10" s="1"/>
  <c r="AD70" i="10"/>
  <c r="AC69" i="10"/>
  <c r="K11" i="9"/>
  <c r="K42" i="9"/>
  <c r="K43" i="9" s="1"/>
  <c r="K38" i="9" s="1"/>
  <c r="K34" i="9" s="1"/>
  <c r="K8" i="9" s="1"/>
  <c r="I34" i="10"/>
  <c r="I8" i="10" s="1"/>
  <c r="L10" i="9"/>
  <c r="L12" i="9"/>
  <c r="L42" i="9"/>
  <c r="L11" i="9"/>
  <c r="AB69" i="9"/>
  <c r="AC70" i="9"/>
  <c r="J34" i="9"/>
  <c r="J8" i="9" s="1"/>
  <c r="AB5" i="9"/>
  <c r="M65" i="9"/>
  <c r="M59" i="9"/>
  <c r="M60" i="9" s="1"/>
  <c r="M61" i="9" s="1"/>
  <c r="M53" i="9"/>
  <c r="M54" i="9" s="1"/>
  <c r="M55" i="9" s="1"/>
  <c r="M47" i="9"/>
  <c r="M48" i="9" s="1"/>
  <c r="M49" i="9" s="1"/>
  <c r="M41" i="9"/>
  <c r="M30" i="9"/>
  <c r="M18" i="9"/>
  <c r="M17" i="9"/>
  <c r="M25" i="9"/>
  <c r="M31" i="9"/>
  <c r="M27" i="9"/>
  <c r="M16" i="9"/>
  <c r="M14" i="9"/>
  <c r="M22" i="9"/>
  <c r="M26" i="9"/>
  <c r="M21" i="9"/>
  <c r="M15" i="9"/>
  <c r="Z36" i="5"/>
  <c r="Y37" i="5"/>
  <c r="Y39" i="5"/>
  <c r="AC70" i="1"/>
  <c r="AB69" i="1"/>
  <c r="AC5" i="1"/>
  <c r="J34" i="10" l="1"/>
  <c r="J8" i="10" s="1"/>
  <c r="AB5" i="3"/>
  <c r="L10" i="10"/>
  <c r="L12" i="10"/>
  <c r="M65" i="10"/>
  <c r="M59" i="10"/>
  <c r="M60" i="10" s="1"/>
  <c r="M61" i="10" s="1"/>
  <c r="M47" i="10"/>
  <c r="M48" i="10" s="1"/>
  <c r="M49" i="10" s="1"/>
  <c r="M41" i="10"/>
  <c r="M53" i="10"/>
  <c r="M54" i="10" s="1"/>
  <c r="M55" i="10" s="1"/>
  <c r="M27" i="10"/>
  <c r="M21" i="10"/>
  <c r="M30" i="10"/>
  <c r="M31" i="10"/>
  <c r="M25" i="10"/>
  <c r="M22" i="10"/>
  <c r="M17" i="10"/>
  <c r="M26" i="10"/>
  <c r="M18" i="10"/>
  <c r="L42" i="10"/>
  <c r="L11" i="10"/>
  <c r="M15" i="10"/>
  <c r="M16" i="10"/>
  <c r="AC5" i="10"/>
  <c r="K43" i="10"/>
  <c r="K38" i="10" s="1"/>
  <c r="K37" i="10"/>
  <c r="K35" i="10" s="1"/>
  <c r="I9" i="10"/>
  <c r="J9" i="10"/>
  <c r="AE70" i="10"/>
  <c r="AD69" i="10"/>
  <c r="M14" i="10"/>
  <c r="N6" i="9"/>
  <c r="N22" i="9" s="1"/>
  <c r="N6" i="10"/>
  <c r="AC5" i="9"/>
  <c r="L37" i="9"/>
  <c r="L35" i="9" s="1"/>
  <c r="M10" i="9"/>
  <c r="M12" i="9"/>
  <c r="M42" i="9"/>
  <c r="M11" i="9"/>
  <c r="AD70" i="9"/>
  <c r="AC69" i="9"/>
  <c r="J9" i="9"/>
  <c r="K9" i="9"/>
  <c r="L38" i="9"/>
  <c r="L43" i="9"/>
  <c r="AD5" i="1"/>
  <c r="Y40" i="5"/>
  <c r="Y41" i="5" s="1"/>
  <c r="AD70" i="1"/>
  <c r="AC69" i="1"/>
  <c r="Z37" i="5"/>
  <c r="Z39" i="5"/>
  <c r="AA36" i="5"/>
  <c r="N14" i="9" l="1"/>
  <c r="N15" i="9"/>
  <c r="N18" i="9"/>
  <c r="AC5" i="3"/>
  <c r="M42" i="10"/>
  <c r="M11" i="10"/>
  <c r="O6" i="9"/>
  <c r="O6" i="10"/>
  <c r="AD5" i="10"/>
  <c r="L43" i="10"/>
  <c r="L38" i="10" s="1"/>
  <c r="N65" i="10"/>
  <c r="N59" i="10"/>
  <c r="N60" i="10" s="1"/>
  <c r="N61" i="10" s="1"/>
  <c r="N53" i="10"/>
  <c r="N54" i="10" s="1"/>
  <c r="N55" i="10" s="1"/>
  <c r="N47" i="10"/>
  <c r="N48" i="10" s="1"/>
  <c r="N49" i="10" s="1"/>
  <c r="N41" i="10"/>
  <c r="N27" i="10"/>
  <c r="N30" i="10"/>
  <c r="N17" i="10"/>
  <c r="N16" i="10"/>
  <c r="N14" i="10"/>
  <c r="N25" i="10"/>
  <c r="N18" i="10"/>
  <c r="N31" i="10"/>
  <c r="N22" i="10"/>
  <c r="N26" i="10"/>
  <c r="N21" i="10"/>
  <c r="N15" i="10"/>
  <c r="N41" i="9"/>
  <c r="N65" i="9"/>
  <c r="N47" i="9"/>
  <c r="N48" i="9" s="1"/>
  <c r="N49" i="9" s="1"/>
  <c r="N59" i="9"/>
  <c r="N60" i="9" s="1"/>
  <c r="N61" i="9" s="1"/>
  <c r="N16" i="9"/>
  <c r="N53" i="9"/>
  <c r="N54" i="9" s="1"/>
  <c r="N55" i="9" s="1"/>
  <c r="N21" i="9"/>
  <c r="O21" i="9" s="1"/>
  <c r="N17" i="9"/>
  <c r="N26" i="9"/>
  <c r="N30" i="9"/>
  <c r="O30" i="9" s="1"/>
  <c r="L37" i="10"/>
  <c r="L35" i="10" s="1"/>
  <c r="K34" i="10"/>
  <c r="K8" i="10" s="1"/>
  <c r="AE69" i="10"/>
  <c r="AF70" i="10"/>
  <c r="M12" i="10"/>
  <c r="M10" i="10"/>
  <c r="N25" i="9"/>
  <c r="N31" i="9"/>
  <c r="O31" i="9" s="1"/>
  <c r="N27" i="9"/>
  <c r="O59" i="9"/>
  <c r="O60" i="9" s="1"/>
  <c r="O61" i="9" s="1"/>
  <c r="O53" i="9"/>
  <c r="O54" i="9" s="1"/>
  <c r="O55" i="9" s="1"/>
  <c r="O65" i="9"/>
  <c r="O47" i="9"/>
  <c r="O48" i="9" s="1"/>
  <c r="O49" i="9" s="1"/>
  <c r="O41" i="9"/>
  <c r="O26" i="9"/>
  <c r="O17" i="9"/>
  <c r="O22" i="9"/>
  <c r="O15" i="9"/>
  <c r="O25" i="9"/>
  <c r="O27" i="9"/>
  <c r="O18" i="9"/>
  <c r="O14" i="9"/>
  <c r="O16" i="9"/>
  <c r="AE70" i="9"/>
  <c r="AD69" i="9"/>
  <c r="M37" i="9"/>
  <c r="M35" i="9" s="1"/>
  <c r="AD5" i="9"/>
  <c r="N12" i="9"/>
  <c r="M43" i="9"/>
  <c r="M38" i="9" s="1"/>
  <c r="L34" i="9"/>
  <c r="L8" i="9" s="1"/>
  <c r="AA39" i="5"/>
  <c r="AB36" i="5"/>
  <c r="AA37" i="5"/>
  <c r="AE70" i="1"/>
  <c r="AD69" i="1"/>
  <c r="Z40" i="5"/>
  <c r="Z41" i="5" s="1"/>
  <c r="AE5" i="1"/>
  <c r="N10" i="9" l="1"/>
  <c r="AD5" i="3"/>
  <c r="O59" i="10"/>
  <c r="O60" i="10" s="1"/>
  <c r="O61" i="10" s="1"/>
  <c r="O53" i="10"/>
  <c r="O54" i="10" s="1"/>
  <c r="O55" i="10" s="1"/>
  <c r="O65" i="10"/>
  <c r="O47" i="10"/>
  <c r="O48" i="10" s="1"/>
  <c r="O49" i="10" s="1"/>
  <c r="O41" i="10"/>
  <c r="O25" i="10"/>
  <c r="O27" i="10"/>
  <c r="O21" i="10"/>
  <c r="O31" i="10"/>
  <c r="O30" i="10"/>
  <c r="O18" i="10"/>
  <c r="O15" i="10"/>
  <c r="O14" i="10"/>
  <c r="O17" i="10"/>
  <c r="O22" i="10"/>
  <c r="O26" i="10"/>
  <c r="O16" i="10"/>
  <c r="AG70" i="10"/>
  <c r="AF69" i="10"/>
  <c r="L34" i="10"/>
  <c r="L8" i="10" s="1"/>
  <c r="M37" i="10"/>
  <c r="M35" i="10" s="1"/>
  <c r="K9" i="10"/>
  <c r="N11" i="9"/>
  <c r="N42" i="9"/>
  <c r="N43" i="9" s="1"/>
  <c r="N38" i="9" s="1"/>
  <c r="N12" i="10"/>
  <c r="N10" i="10"/>
  <c r="AE5" i="10"/>
  <c r="P6" i="9"/>
  <c r="P47" i="9" s="1"/>
  <c r="P48" i="9" s="1"/>
  <c r="P49" i="9" s="1"/>
  <c r="P6" i="10"/>
  <c r="M34" i="9"/>
  <c r="M8" i="9" s="1"/>
  <c r="N42" i="10"/>
  <c r="N11" i="10"/>
  <c r="M38" i="10"/>
  <c r="M43" i="10"/>
  <c r="M9" i="9"/>
  <c r="L9" i="9"/>
  <c r="P65" i="9"/>
  <c r="P59" i="9"/>
  <c r="P60" i="9" s="1"/>
  <c r="P61" i="9" s="1"/>
  <c r="P53" i="9"/>
  <c r="P54" i="9" s="1"/>
  <c r="P55" i="9" s="1"/>
  <c r="P14" i="9"/>
  <c r="P25" i="9"/>
  <c r="P30" i="9"/>
  <c r="P27" i="9"/>
  <c r="P21" i="9"/>
  <c r="P22" i="9"/>
  <c r="P17" i="9"/>
  <c r="P18" i="9"/>
  <c r="P16" i="9"/>
  <c r="P31" i="9"/>
  <c r="O12" i="9"/>
  <c r="O10" i="9"/>
  <c r="AE5" i="9"/>
  <c r="AE69" i="9"/>
  <c r="AF70" i="9"/>
  <c r="N37" i="9"/>
  <c r="N35" i="9" s="1"/>
  <c r="N34" i="9" s="1"/>
  <c r="N8" i="9" s="1"/>
  <c r="O42" i="9"/>
  <c r="O11" i="9"/>
  <c r="AF70" i="1"/>
  <c r="AE69" i="1"/>
  <c r="AB39" i="5"/>
  <c r="AC36" i="5"/>
  <c r="AB37" i="5"/>
  <c r="AF5" i="1"/>
  <c r="AA40" i="5"/>
  <c r="AA41" i="5" s="1"/>
  <c r="P15" i="9" l="1"/>
  <c r="P41" i="9"/>
  <c r="P26" i="9"/>
  <c r="AE5" i="3"/>
  <c r="N37" i="10"/>
  <c r="N35" i="10" s="1"/>
  <c r="Q6" i="9"/>
  <c r="Q65" i="9" s="1"/>
  <c r="Q6" i="10"/>
  <c r="N43" i="10"/>
  <c r="N38" i="10" s="1"/>
  <c r="L9" i="10"/>
  <c r="AH70" i="10"/>
  <c r="AG69" i="10"/>
  <c r="P65" i="10"/>
  <c r="P47" i="10"/>
  <c r="P48" i="10" s="1"/>
  <c r="P49" i="10" s="1"/>
  <c r="P59" i="10"/>
  <c r="P60" i="10" s="1"/>
  <c r="P61" i="10" s="1"/>
  <c r="P53" i="10"/>
  <c r="P54" i="10" s="1"/>
  <c r="P55" i="10" s="1"/>
  <c r="P41" i="10"/>
  <c r="P31" i="10"/>
  <c r="P30" i="10"/>
  <c r="P14" i="10"/>
  <c r="P18" i="10"/>
  <c r="P17" i="10"/>
  <c r="P21" i="10"/>
  <c r="P22" i="10"/>
  <c r="P26" i="10"/>
  <c r="P25" i="10"/>
  <c r="P27" i="10"/>
  <c r="P15" i="10"/>
  <c r="P16" i="10"/>
  <c r="AF5" i="10"/>
  <c r="M34" i="10"/>
  <c r="M8" i="10" s="1"/>
  <c r="O12" i="10"/>
  <c r="O10" i="10"/>
  <c r="O42" i="10"/>
  <c r="O11" i="10"/>
  <c r="N9" i="9"/>
  <c r="AG70" i="9"/>
  <c r="AF69" i="9"/>
  <c r="O37" i="9"/>
  <c r="O35" i="9" s="1"/>
  <c r="P12" i="9"/>
  <c r="P10" i="9"/>
  <c r="AF5" i="9"/>
  <c r="O43" i="9"/>
  <c r="O38" i="9" s="1"/>
  <c r="P42" i="9"/>
  <c r="P11" i="9"/>
  <c r="Q41" i="9"/>
  <c r="Q17" i="9"/>
  <c r="Q31" i="9"/>
  <c r="Q25" i="9"/>
  <c r="AD36" i="5"/>
  <c r="AC37" i="5"/>
  <c r="AC39" i="5"/>
  <c r="AB40" i="5"/>
  <c r="AB41" i="5" s="1"/>
  <c r="AG70" i="1"/>
  <c r="AF69" i="1"/>
  <c r="AG5" i="1"/>
  <c r="AF5" i="3" l="1"/>
  <c r="O37" i="10"/>
  <c r="O35" i="10" s="1"/>
  <c r="P12" i="10"/>
  <c r="P10" i="10"/>
  <c r="Q53" i="9"/>
  <c r="Q54" i="9" s="1"/>
  <c r="Q55" i="9" s="1"/>
  <c r="AG5" i="10"/>
  <c r="AI70" i="10"/>
  <c r="AH69" i="10"/>
  <c r="Q27" i="9"/>
  <c r="N34" i="10"/>
  <c r="N8" i="10" s="1"/>
  <c r="N9" i="10" s="1"/>
  <c r="Q21" i="9"/>
  <c r="Q16" i="9"/>
  <c r="Q18" i="9"/>
  <c r="Q15" i="9"/>
  <c r="Q14" i="9"/>
  <c r="Q59" i="9"/>
  <c r="Q60" i="9" s="1"/>
  <c r="Q61" i="9" s="1"/>
  <c r="R6" i="9"/>
  <c r="R59" i="9" s="1"/>
  <c r="R60" i="9" s="1"/>
  <c r="R61" i="9" s="1"/>
  <c r="R6" i="10"/>
  <c r="Q30" i="9"/>
  <c r="Q22" i="9"/>
  <c r="Q26" i="9"/>
  <c r="Q47" i="9"/>
  <c r="Q48" i="9" s="1"/>
  <c r="Q49" i="9" s="1"/>
  <c r="O43" i="10"/>
  <c r="O38" i="10" s="1"/>
  <c r="M9" i="10"/>
  <c r="P42" i="10"/>
  <c r="P11" i="10"/>
  <c r="Q65" i="10"/>
  <c r="Q59" i="10"/>
  <c r="Q60" i="10" s="1"/>
  <c r="Q61" i="10" s="1"/>
  <c r="Q53" i="10"/>
  <c r="Q54" i="10" s="1"/>
  <c r="Q55" i="10" s="1"/>
  <c r="Q41" i="10"/>
  <c r="Q47" i="10"/>
  <c r="Q48" i="10" s="1"/>
  <c r="Q49" i="10" s="1"/>
  <c r="Q17" i="10"/>
  <c r="Q16" i="10"/>
  <c r="Q27" i="10"/>
  <c r="Q26" i="10"/>
  <c r="Q14" i="10"/>
  <c r="Q30" i="10"/>
  <c r="Q25" i="10"/>
  <c r="Q31" i="10"/>
  <c r="Q15" i="10"/>
  <c r="Q22" i="10"/>
  <c r="Q18" i="10"/>
  <c r="Q21" i="10"/>
  <c r="R47" i="9"/>
  <c r="R48" i="9" s="1"/>
  <c r="R49" i="9" s="1"/>
  <c r="R31" i="9"/>
  <c r="AH70" i="9"/>
  <c r="AG69" i="9"/>
  <c r="Q42" i="9"/>
  <c r="AG5" i="9"/>
  <c r="P43" i="9"/>
  <c r="P38" i="9" s="1"/>
  <c r="O34" i="9"/>
  <c r="O8" i="9" s="1"/>
  <c r="O9" i="9" s="1"/>
  <c r="P37" i="9"/>
  <c r="P35" i="9" s="1"/>
  <c r="AH70" i="1"/>
  <c r="AG69" i="1"/>
  <c r="AH5" i="1"/>
  <c r="AC40" i="5"/>
  <c r="AC41" i="5" s="1"/>
  <c r="AD37" i="5"/>
  <c r="AD39" i="5"/>
  <c r="AE36" i="5"/>
  <c r="R65" i="9" l="1"/>
  <c r="R17" i="9"/>
  <c r="R15" i="9"/>
  <c r="R18" i="9"/>
  <c r="R41" i="9"/>
  <c r="R22" i="9"/>
  <c r="R16" i="9"/>
  <c r="R27" i="9"/>
  <c r="R25" i="9"/>
  <c r="R30" i="9"/>
  <c r="R53" i="9"/>
  <c r="R54" i="9" s="1"/>
  <c r="R55" i="9" s="1"/>
  <c r="R26" i="9"/>
  <c r="R21" i="9"/>
  <c r="R14" i="9"/>
  <c r="AG5" i="3"/>
  <c r="AI69" i="10"/>
  <c r="AJ70" i="10"/>
  <c r="P37" i="10"/>
  <c r="P35" i="10" s="1"/>
  <c r="Q12" i="9"/>
  <c r="Q42" i="10"/>
  <c r="Q11" i="10"/>
  <c r="S6" i="9"/>
  <c r="S53" i="9" s="1"/>
  <c r="S54" i="9" s="1"/>
  <c r="S55" i="9" s="1"/>
  <c r="S6" i="10"/>
  <c r="Q10" i="9"/>
  <c r="P43" i="10"/>
  <c r="P38" i="10" s="1"/>
  <c r="R65" i="10"/>
  <c r="R59" i="10"/>
  <c r="R60" i="10" s="1"/>
  <c r="R61" i="10" s="1"/>
  <c r="R53" i="10"/>
  <c r="R54" i="10" s="1"/>
  <c r="R55" i="10" s="1"/>
  <c r="R41" i="10"/>
  <c r="R47" i="10"/>
  <c r="R48" i="10" s="1"/>
  <c r="R49" i="10" s="1"/>
  <c r="R26" i="10"/>
  <c r="R21" i="10"/>
  <c r="R22" i="10"/>
  <c r="R14" i="10"/>
  <c r="R16" i="10"/>
  <c r="R17" i="10"/>
  <c r="R15" i="10"/>
  <c r="R18" i="10"/>
  <c r="R27" i="10"/>
  <c r="R30" i="10"/>
  <c r="R31" i="10"/>
  <c r="R25" i="10"/>
  <c r="AH5" i="10"/>
  <c r="AD40" i="5"/>
  <c r="AD41" i="5" s="1"/>
  <c r="Q11" i="9"/>
  <c r="Q10" i="10"/>
  <c r="Q12" i="10"/>
  <c r="O34" i="10"/>
  <c r="O8" i="10" s="1"/>
  <c r="O9" i="10" s="1"/>
  <c r="R42" i="9"/>
  <c r="R11" i="9"/>
  <c r="AH5" i="9"/>
  <c r="S59" i="9"/>
  <c r="S60" i="9" s="1"/>
  <c r="S61" i="9" s="1"/>
  <c r="S65" i="9"/>
  <c r="S27" i="9"/>
  <c r="S17" i="9"/>
  <c r="S16" i="9"/>
  <c r="R10" i="9"/>
  <c r="R12" i="9"/>
  <c r="Q43" i="9"/>
  <c r="Q38" i="9" s="1"/>
  <c r="Q37" i="9"/>
  <c r="Q35" i="9" s="1"/>
  <c r="AI70" i="9"/>
  <c r="AH69" i="9"/>
  <c r="P34" i="9"/>
  <c r="P8" i="9" s="1"/>
  <c r="P9" i="9" s="1"/>
  <c r="AE39" i="5"/>
  <c r="AF36" i="5"/>
  <c r="AE37" i="5"/>
  <c r="AI5" i="1"/>
  <c r="AI70" i="1"/>
  <c r="AH69" i="1"/>
  <c r="AH5" i="3" l="1"/>
  <c r="T6" i="9"/>
  <c r="T6" i="10"/>
  <c r="S14" i="9"/>
  <c r="T14" i="9" s="1"/>
  <c r="S15" i="9"/>
  <c r="T15" i="9" s="1"/>
  <c r="S21" i="9"/>
  <c r="T21" i="9" s="1"/>
  <c r="S41" i="9"/>
  <c r="AI5" i="10"/>
  <c r="P34" i="10"/>
  <c r="P8" i="10" s="1"/>
  <c r="P9" i="10" s="1"/>
  <c r="T17" i="9"/>
  <c r="S22" i="9"/>
  <c r="S47" i="9"/>
  <c r="S48" i="9" s="1"/>
  <c r="S49" i="9" s="1"/>
  <c r="Q37" i="10"/>
  <c r="Q35" i="10" s="1"/>
  <c r="Q43" i="10"/>
  <c r="Q38" i="10" s="1"/>
  <c r="AK70" i="10"/>
  <c r="AJ69" i="10"/>
  <c r="R42" i="10"/>
  <c r="R11" i="10"/>
  <c r="T16" i="9"/>
  <c r="S18" i="9"/>
  <c r="S26" i="9"/>
  <c r="T26" i="9" s="1"/>
  <c r="T22" i="9"/>
  <c r="S25" i="9"/>
  <c r="T25" i="9" s="1"/>
  <c r="S30" i="9"/>
  <c r="T30" i="9" s="1"/>
  <c r="S31" i="9"/>
  <c r="T31" i="9" s="1"/>
  <c r="R12" i="10"/>
  <c r="R10" i="10"/>
  <c r="S59" i="10"/>
  <c r="S60" i="10" s="1"/>
  <c r="S61" i="10" s="1"/>
  <c r="S65" i="10"/>
  <c r="S53" i="10"/>
  <c r="S54" i="10" s="1"/>
  <c r="S55" i="10" s="1"/>
  <c r="S47" i="10"/>
  <c r="S48" i="10" s="1"/>
  <c r="S49" i="10" s="1"/>
  <c r="S41" i="10"/>
  <c r="S21" i="10"/>
  <c r="S15" i="10"/>
  <c r="S26" i="10"/>
  <c r="S18" i="10"/>
  <c r="S27" i="10"/>
  <c r="S22" i="10"/>
  <c r="S17" i="10"/>
  <c r="S16" i="10"/>
  <c r="S31" i="10"/>
  <c r="S30" i="10"/>
  <c r="S25" i="10"/>
  <c r="S14" i="10"/>
  <c r="Q34" i="9"/>
  <c r="Q8" i="9" s="1"/>
  <c r="Q9" i="9" s="1"/>
  <c r="AI5" i="9"/>
  <c r="S12" i="9"/>
  <c r="R37" i="9"/>
  <c r="R35" i="9" s="1"/>
  <c r="S11" i="9"/>
  <c r="S42" i="9"/>
  <c r="AI69" i="9"/>
  <c r="AJ70" i="9"/>
  <c r="R43" i="9"/>
  <c r="R38" i="9" s="1"/>
  <c r="AJ70" i="1"/>
  <c r="AI69" i="1"/>
  <c r="AF39" i="5"/>
  <c r="AG36" i="5"/>
  <c r="AF37" i="5"/>
  <c r="AJ5" i="1"/>
  <c r="AE40" i="5"/>
  <c r="AE41" i="5" s="1"/>
  <c r="S10" i="9" l="1"/>
  <c r="AI5" i="3"/>
  <c r="S12" i="10"/>
  <c r="S10" i="10"/>
  <c r="S42" i="10"/>
  <c r="S11" i="10"/>
  <c r="R37" i="10"/>
  <c r="R35" i="10" s="1"/>
  <c r="R43" i="10"/>
  <c r="R38" i="10" s="1"/>
  <c r="AJ5" i="10"/>
  <c r="T65" i="10"/>
  <c r="T59" i="10"/>
  <c r="T60" i="10" s="1"/>
  <c r="T61" i="10" s="1"/>
  <c r="T47" i="10"/>
  <c r="T48" i="10" s="1"/>
  <c r="T49" i="10" s="1"/>
  <c r="T41" i="10"/>
  <c r="T53" i="10"/>
  <c r="T54" i="10" s="1"/>
  <c r="T55" i="10" s="1"/>
  <c r="T27" i="10"/>
  <c r="T16" i="10"/>
  <c r="T25" i="10"/>
  <c r="T26" i="10"/>
  <c r="T14" i="10"/>
  <c r="T31" i="10"/>
  <c r="T22" i="10"/>
  <c r="T18" i="10"/>
  <c r="T17" i="10"/>
  <c r="T15" i="10"/>
  <c r="T30" i="10"/>
  <c r="T21" i="10"/>
  <c r="AL70" i="10"/>
  <c r="AK69" i="10"/>
  <c r="Q34" i="10"/>
  <c r="Q8" i="10" s="1"/>
  <c r="Q9" i="10" s="1"/>
  <c r="U6" i="9"/>
  <c r="U6" i="10"/>
  <c r="T47" i="9"/>
  <c r="T48" i="9" s="1"/>
  <c r="T49" i="9" s="1"/>
  <c r="T41" i="9"/>
  <c r="T59" i="9"/>
  <c r="T60" i="9" s="1"/>
  <c r="T61" i="9" s="1"/>
  <c r="T18" i="9"/>
  <c r="T27" i="9"/>
  <c r="T65" i="9"/>
  <c r="T53" i="9"/>
  <c r="T54" i="9" s="1"/>
  <c r="T55" i="9" s="1"/>
  <c r="U65" i="9"/>
  <c r="U59" i="9"/>
  <c r="U60" i="9" s="1"/>
  <c r="U61" i="9" s="1"/>
  <c r="U53" i="9"/>
  <c r="U54" i="9" s="1"/>
  <c r="U55" i="9" s="1"/>
  <c r="U47" i="9"/>
  <c r="U48" i="9" s="1"/>
  <c r="U49" i="9" s="1"/>
  <c r="U41" i="9"/>
  <c r="U15" i="9"/>
  <c r="U26" i="9"/>
  <c r="U14" i="9"/>
  <c r="U16" i="9"/>
  <c r="U22" i="9"/>
  <c r="U27" i="9"/>
  <c r="U30" i="9"/>
  <c r="U25" i="9"/>
  <c r="U17" i="9"/>
  <c r="U31" i="9"/>
  <c r="U21" i="9"/>
  <c r="S37" i="9"/>
  <c r="S35" i="9" s="1"/>
  <c r="AJ5" i="9"/>
  <c r="AJ69" i="9"/>
  <c r="AK70" i="9"/>
  <c r="R34" i="9"/>
  <c r="R8" i="9" s="1"/>
  <c r="R9" i="9" s="1"/>
  <c r="S43" i="9"/>
  <c r="S38" i="9" s="1"/>
  <c r="AK5" i="1"/>
  <c r="AH36" i="5"/>
  <c r="AG39" i="5"/>
  <c r="AG37" i="5"/>
  <c r="AF40" i="5"/>
  <c r="AF41" i="5" s="1"/>
  <c r="AK70" i="1"/>
  <c r="AJ69" i="1"/>
  <c r="AJ5" i="3" l="1"/>
  <c r="T10" i="9"/>
  <c r="T37" i="9" s="1"/>
  <c r="T35" i="9" s="1"/>
  <c r="T12" i="9"/>
  <c r="U65" i="10"/>
  <c r="U59" i="10"/>
  <c r="U60" i="10" s="1"/>
  <c r="U61" i="10" s="1"/>
  <c r="U47" i="10"/>
  <c r="U48" i="10" s="1"/>
  <c r="U49" i="10" s="1"/>
  <c r="U41" i="10"/>
  <c r="U53" i="10"/>
  <c r="U54" i="10" s="1"/>
  <c r="U55" i="10" s="1"/>
  <c r="U27" i="10"/>
  <c r="U15" i="10"/>
  <c r="U17" i="10"/>
  <c r="U21" i="10"/>
  <c r="U30" i="10"/>
  <c r="U25" i="10"/>
  <c r="U26" i="10"/>
  <c r="U18" i="10"/>
  <c r="U14" i="10"/>
  <c r="U22" i="10"/>
  <c r="U31" i="10"/>
  <c r="U16" i="10"/>
  <c r="AM70" i="10"/>
  <c r="AL69" i="10"/>
  <c r="S43" i="10"/>
  <c r="S38" i="10" s="1"/>
  <c r="T42" i="9"/>
  <c r="T43" i="9" s="1"/>
  <c r="T38" i="9" s="1"/>
  <c r="T11" i="9"/>
  <c r="T42" i="10"/>
  <c r="T11" i="10"/>
  <c r="AK5" i="10"/>
  <c r="S37" i="10"/>
  <c r="S35" i="10" s="1"/>
  <c r="T12" i="10"/>
  <c r="T10" i="10"/>
  <c r="V6" i="9"/>
  <c r="V53" i="9" s="1"/>
  <c r="V54" i="9" s="1"/>
  <c r="V55" i="9" s="1"/>
  <c r="V6" i="10"/>
  <c r="U18" i="9"/>
  <c r="U10" i="9" s="1"/>
  <c r="R34" i="10"/>
  <c r="R8" i="10" s="1"/>
  <c r="R9" i="10" s="1"/>
  <c r="S34" i="9"/>
  <c r="S8" i="9" s="1"/>
  <c r="S9" i="9" s="1"/>
  <c r="V18" i="9"/>
  <c r="V26" i="9"/>
  <c r="V25" i="9"/>
  <c r="V31" i="9"/>
  <c r="T34" i="9"/>
  <c r="T8" i="9" s="1"/>
  <c r="T9" i="9" s="1"/>
  <c r="AK5" i="9"/>
  <c r="U42" i="9"/>
  <c r="U11" i="9"/>
  <c r="U12" i="9"/>
  <c r="AL70" i="9"/>
  <c r="AK69" i="9"/>
  <c r="AG40" i="5"/>
  <c r="AG41" i="5" s="1"/>
  <c r="AL70" i="1"/>
  <c r="AK69" i="1"/>
  <c r="AH39" i="5"/>
  <c r="AH37" i="5"/>
  <c r="AI36" i="5"/>
  <c r="AL5" i="1"/>
  <c r="V16" i="9" l="1"/>
  <c r="V21" i="9"/>
  <c r="V27" i="9"/>
  <c r="V14" i="9"/>
  <c r="V47" i="9"/>
  <c r="V48" i="9" s="1"/>
  <c r="V49" i="9" s="1"/>
  <c r="V22" i="9"/>
  <c r="V41" i="9"/>
  <c r="V17" i="9"/>
  <c r="V30" i="9"/>
  <c r="V15" i="9"/>
  <c r="V59" i="9"/>
  <c r="V60" i="9" s="1"/>
  <c r="V61" i="9" s="1"/>
  <c r="S34" i="10"/>
  <c r="S8" i="10" s="1"/>
  <c r="S9" i="10" s="1"/>
  <c r="AK5" i="3"/>
  <c r="U10" i="10"/>
  <c r="U12" i="10"/>
  <c r="V65" i="9"/>
  <c r="V65" i="10"/>
  <c r="V59" i="10"/>
  <c r="V60" i="10" s="1"/>
  <c r="V61" i="10" s="1"/>
  <c r="V53" i="10"/>
  <c r="V54" i="10" s="1"/>
  <c r="V55" i="10" s="1"/>
  <c r="V47" i="10"/>
  <c r="V48" i="10" s="1"/>
  <c r="V49" i="10" s="1"/>
  <c r="V41" i="10"/>
  <c r="V26" i="10"/>
  <c r="V17" i="10"/>
  <c r="V22" i="10"/>
  <c r="V25" i="10"/>
  <c r="V21" i="10"/>
  <c r="V16" i="10"/>
  <c r="V31" i="10"/>
  <c r="V15" i="10"/>
  <c r="V27" i="10"/>
  <c r="V18" i="10"/>
  <c r="V14" i="10"/>
  <c r="V30" i="10"/>
  <c r="AL5" i="10"/>
  <c r="T43" i="10"/>
  <c r="T38" i="10" s="1"/>
  <c r="U42" i="10"/>
  <c r="U11" i="10"/>
  <c r="W6" i="9"/>
  <c r="W53" i="9" s="1"/>
  <c r="W54" i="9" s="1"/>
  <c r="W55" i="9" s="1"/>
  <c r="W6" i="10"/>
  <c r="AN70" i="10"/>
  <c r="AN69" i="10" s="1"/>
  <c r="AM69" i="10"/>
  <c r="T37" i="10"/>
  <c r="T35" i="10" s="1"/>
  <c r="W65" i="9"/>
  <c r="W31" i="9"/>
  <c r="W30" i="9"/>
  <c r="W26" i="9"/>
  <c r="W21" i="9"/>
  <c r="AM70" i="9"/>
  <c r="AL69" i="9"/>
  <c r="V10" i="9"/>
  <c r="V12" i="9"/>
  <c r="AL5" i="9"/>
  <c r="U43" i="9"/>
  <c r="U38" i="9" s="1"/>
  <c r="U37" i="9"/>
  <c r="U35" i="9" s="1"/>
  <c r="V42" i="9"/>
  <c r="V11" i="9"/>
  <c r="AH40" i="5"/>
  <c r="AH41" i="5" s="1"/>
  <c r="AI39" i="5"/>
  <c r="AJ36" i="5"/>
  <c r="AI37" i="5"/>
  <c r="AM70" i="1"/>
  <c r="AL69" i="1"/>
  <c r="AM5" i="1"/>
  <c r="W22" i="9" l="1"/>
  <c r="W41" i="9"/>
  <c r="W14" i="9"/>
  <c r="W27" i="9"/>
  <c r="W15" i="9"/>
  <c r="W25" i="9"/>
  <c r="W47" i="9"/>
  <c r="W48" i="9" s="1"/>
  <c r="W49" i="9" s="1"/>
  <c r="W16" i="9"/>
  <c r="W18" i="9"/>
  <c r="W17" i="9"/>
  <c r="W59" i="9"/>
  <c r="W60" i="9" s="1"/>
  <c r="W61" i="9" s="1"/>
  <c r="AL5" i="3"/>
  <c r="V42" i="10"/>
  <c r="V11" i="10"/>
  <c r="T34" i="10"/>
  <c r="T8" i="10" s="1"/>
  <c r="T9" i="10" s="1"/>
  <c r="V10" i="10"/>
  <c r="V12" i="10"/>
  <c r="X6" i="9"/>
  <c r="X6" i="10"/>
  <c r="W59" i="10"/>
  <c r="W60" i="10" s="1"/>
  <c r="W61" i="10" s="1"/>
  <c r="W53" i="10"/>
  <c r="W54" i="10" s="1"/>
  <c r="W55" i="10" s="1"/>
  <c r="W47" i="10"/>
  <c r="W48" i="10" s="1"/>
  <c r="W49" i="10" s="1"/>
  <c r="W65" i="10"/>
  <c r="W41" i="10"/>
  <c r="W15" i="10"/>
  <c r="W26" i="10"/>
  <c r="W16" i="10"/>
  <c r="W27" i="10"/>
  <c r="W17" i="10"/>
  <c r="W21" i="10"/>
  <c r="W31" i="10"/>
  <c r="W22" i="10"/>
  <c r="W18" i="10"/>
  <c r="W25" i="10"/>
  <c r="W14" i="10"/>
  <c r="W30" i="10"/>
  <c r="U43" i="10"/>
  <c r="U38" i="10" s="1"/>
  <c r="AM5" i="10"/>
  <c r="U37" i="10"/>
  <c r="U35" i="10" s="1"/>
  <c r="W12" i="9"/>
  <c r="W10" i="9"/>
  <c r="V43" i="9"/>
  <c r="V38" i="9" s="1"/>
  <c r="V37" i="9"/>
  <c r="V35" i="9" s="1"/>
  <c r="X65" i="9"/>
  <c r="X47" i="9"/>
  <c r="X48" i="9" s="1"/>
  <c r="X49" i="9" s="1"/>
  <c r="X59" i="9"/>
  <c r="X60" i="9" s="1"/>
  <c r="X61" i="9" s="1"/>
  <c r="X53" i="9"/>
  <c r="X54" i="9" s="1"/>
  <c r="X55" i="9" s="1"/>
  <c r="X41" i="9"/>
  <c r="X30" i="9"/>
  <c r="X31" i="9"/>
  <c r="X17" i="9"/>
  <c r="X16" i="9"/>
  <c r="X27" i="9"/>
  <c r="X14" i="9"/>
  <c r="X15" i="9"/>
  <c r="X21" i="9"/>
  <c r="X25" i="9"/>
  <c r="X18" i="9"/>
  <c r="X26" i="9"/>
  <c r="X22" i="9"/>
  <c r="U34" i="9"/>
  <c r="U8" i="9" s="1"/>
  <c r="U9" i="9" s="1"/>
  <c r="AM5" i="9"/>
  <c r="AM69" i="9"/>
  <c r="AN70" i="9"/>
  <c r="AN69" i="9" s="1"/>
  <c r="W11" i="9"/>
  <c r="W42" i="9"/>
  <c r="AN70" i="1"/>
  <c r="AN69" i="1" s="1"/>
  <c r="AM69" i="1"/>
  <c r="AI40" i="5"/>
  <c r="AI41" i="5" s="1"/>
  <c r="AN5" i="1"/>
  <c r="AJ39" i="5"/>
  <c r="AK36" i="5"/>
  <c r="AJ37" i="5"/>
  <c r="AM5" i="3" l="1"/>
  <c r="V37" i="10"/>
  <c r="V35" i="10" s="1"/>
  <c r="AN5" i="10"/>
  <c r="W12" i="10"/>
  <c r="W10" i="10"/>
  <c r="X65" i="10"/>
  <c r="X47" i="10"/>
  <c r="X48" i="10" s="1"/>
  <c r="X49" i="10" s="1"/>
  <c r="X59" i="10"/>
  <c r="X60" i="10" s="1"/>
  <c r="X61" i="10" s="1"/>
  <c r="X53" i="10"/>
  <c r="X54" i="10" s="1"/>
  <c r="X55" i="10" s="1"/>
  <c r="X41" i="10"/>
  <c r="X18" i="10"/>
  <c r="X21" i="10"/>
  <c r="X16" i="10"/>
  <c r="X27" i="10"/>
  <c r="X31" i="10"/>
  <c r="X14" i="10"/>
  <c r="X17" i="10"/>
  <c r="X22" i="10"/>
  <c r="X26" i="10"/>
  <c r="X15" i="10"/>
  <c r="X25" i="10"/>
  <c r="X30" i="10"/>
  <c r="Y6" i="9"/>
  <c r="Y65" i="9" s="1"/>
  <c r="Y6" i="10"/>
  <c r="W42" i="10"/>
  <c r="W11" i="10"/>
  <c r="U34" i="10"/>
  <c r="U8" i="10" s="1"/>
  <c r="U9" i="10" s="1"/>
  <c r="V43" i="10"/>
  <c r="V38" i="10" s="1"/>
  <c r="X42" i="9"/>
  <c r="X11" i="9"/>
  <c r="AJ40" i="5"/>
  <c r="AJ41" i="5" s="1"/>
  <c r="W43" i="9"/>
  <c r="W38" i="9" s="1"/>
  <c r="W37" i="9"/>
  <c r="W35" i="9" s="1"/>
  <c r="Y16" i="9"/>
  <c r="AN5" i="9"/>
  <c r="X10" i="9"/>
  <c r="X12" i="9"/>
  <c r="V34" i="9"/>
  <c r="V8" i="9" s="1"/>
  <c r="V9" i="9" s="1"/>
  <c r="AL36" i="5"/>
  <c r="AK37" i="5"/>
  <c r="AK39" i="5"/>
  <c r="Y26" i="9" l="1"/>
  <c r="Y15" i="9"/>
  <c r="Y41" i="9"/>
  <c r="AN5" i="3"/>
  <c r="Y17" i="9"/>
  <c r="Y30" i="9"/>
  <c r="Y53" i="9"/>
  <c r="Y54" i="9" s="1"/>
  <c r="Y55" i="9" s="1"/>
  <c r="X42" i="10"/>
  <c r="X11" i="10"/>
  <c r="Y31" i="9"/>
  <c r="Y59" i="9"/>
  <c r="Y60" i="9" s="1"/>
  <c r="Y61" i="9" s="1"/>
  <c r="W43" i="10"/>
  <c r="W38" i="10"/>
  <c r="W37" i="10"/>
  <c r="W35" i="10" s="1"/>
  <c r="Y18" i="9"/>
  <c r="Y27" i="9"/>
  <c r="Y14" i="9"/>
  <c r="Y22" i="9"/>
  <c r="Y21" i="9"/>
  <c r="Y25" i="9"/>
  <c r="Y47" i="9"/>
  <c r="Y48" i="9" s="1"/>
  <c r="Y49" i="9" s="1"/>
  <c r="Z6" i="9"/>
  <c r="Z65" i="9" s="1"/>
  <c r="Z6" i="10"/>
  <c r="Y65" i="10"/>
  <c r="Y59" i="10"/>
  <c r="Y60" i="10" s="1"/>
  <c r="Y61" i="10" s="1"/>
  <c r="Y53" i="10"/>
  <c r="Y54" i="10" s="1"/>
  <c r="Y55" i="10" s="1"/>
  <c r="Y41" i="10"/>
  <c r="Y47" i="10"/>
  <c r="Y48" i="10" s="1"/>
  <c r="Y49" i="10" s="1"/>
  <c r="Y15" i="10"/>
  <c r="Y21" i="10"/>
  <c r="Y22" i="10"/>
  <c r="Y31" i="10"/>
  <c r="Y17" i="10"/>
  <c r="Y16" i="10"/>
  <c r="Y25" i="10"/>
  <c r="Y26" i="10"/>
  <c r="Y27" i="10"/>
  <c r="Y18" i="10"/>
  <c r="Y14" i="10"/>
  <c r="Y30" i="10"/>
  <c r="X12" i="10"/>
  <c r="X10" i="10"/>
  <c r="V34" i="10"/>
  <c r="V8" i="10" s="1"/>
  <c r="V9" i="10" s="1"/>
  <c r="X37" i="9"/>
  <c r="X35" i="9" s="1"/>
  <c r="Y42" i="9"/>
  <c r="Y11" i="9"/>
  <c r="Z16" i="9"/>
  <c r="Z21" i="9"/>
  <c r="Z27" i="9"/>
  <c r="W34" i="9"/>
  <c r="W8" i="9" s="1"/>
  <c r="W9" i="9" s="1"/>
  <c r="Y12" i="9"/>
  <c r="X43" i="9"/>
  <c r="X38" i="9" s="1"/>
  <c r="AK40" i="5"/>
  <c r="AK41" i="5" s="1"/>
  <c r="AL37" i="5"/>
  <c r="AL39" i="5"/>
  <c r="AM36" i="5"/>
  <c r="Y10" i="9" l="1"/>
  <c r="W34" i="10"/>
  <c r="W8" i="10" s="1"/>
  <c r="W9" i="10" s="1"/>
  <c r="Z41" i="9"/>
  <c r="Z30" i="9"/>
  <c r="Z53" i="9"/>
  <c r="Z54" i="9" s="1"/>
  <c r="Z55" i="9" s="1"/>
  <c r="Z17" i="9"/>
  <c r="Z31" i="9"/>
  <c r="Z59" i="9"/>
  <c r="Z60" i="9" s="1"/>
  <c r="Z61" i="9" s="1"/>
  <c r="X37" i="10"/>
  <c r="X35" i="10" s="1"/>
  <c r="X43" i="10"/>
  <c r="X38" i="10" s="1"/>
  <c r="Z22" i="9"/>
  <c r="AA6" i="9"/>
  <c r="AA6" i="10"/>
  <c r="Z14" i="9"/>
  <c r="Z15" i="9"/>
  <c r="Z25" i="9"/>
  <c r="Z18" i="9"/>
  <c r="Z26" i="9"/>
  <c r="Z47" i="9"/>
  <c r="Z48" i="9" s="1"/>
  <c r="Z49" i="9" s="1"/>
  <c r="Y12" i="10"/>
  <c r="Y10" i="10"/>
  <c r="Y42" i="10"/>
  <c r="Y11" i="10"/>
  <c r="Z65" i="10"/>
  <c r="Z59" i="10"/>
  <c r="Z60" i="10" s="1"/>
  <c r="Z61" i="10" s="1"/>
  <c r="Z53" i="10"/>
  <c r="Z54" i="10" s="1"/>
  <c r="Z55" i="10" s="1"/>
  <c r="Z41" i="10"/>
  <c r="Z47" i="10"/>
  <c r="Z48" i="10" s="1"/>
  <c r="Z49" i="10" s="1"/>
  <c r="Z15" i="10"/>
  <c r="Z25" i="10"/>
  <c r="Z27" i="10"/>
  <c r="Z30" i="10"/>
  <c r="Z18" i="10"/>
  <c r="Z26" i="10"/>
  <c r="Z14" i="10"/>
  <c r="Z16" i="10"/>
  <c r="Z22" i="10"/>
  <c r="Z31" i="10"/>
  <c r="Z21" i="10"/>
  <c r="Z17" i="10"/>
  <c r="Z42" i="9"/>
  <c r="Z11" i="9"/>
  <c r="Y43" i="9"/>
  <c r="Y38" i="9" s="1"/>
  <c r="Z10" i="9"/>
  <c r="AA59" i="9"/>
  <c r="AA60" i="9" s="1"/>
  <c r="AA61" i="9" s="1"/>
  <c r="AA53" i="9"/>
  <c r="AA54" i="9" s="1"/>
  <c r="AA55" i="9" s="1"/>
  <c r="AA47" i="9"/>
  <c r="AA48" i="9" s="1"/>
  <c r="AA49" i="9" s="1"/>
  <c r="AA65" i="9"/>
  <c r="AA41" i="9"/>
  <c r="AA22" i="9"/>
  <c r="AA17" i="9"/>
  <c r="AA15" i="9"/>
  <c r="AA21" i="9"/>
  <c r="AA30" i="9"/>
  <c r="AA27" i="9"/>
  <c r="AA14" i="9"/>
  <c r="AA25" i="9"/>
  <c r="AA16" i="9"/>
  <c r="AA26" i="9"/>
  <c r="AA31" i="9"/>
  <c r="Y37" i="9"/>
  <c r="Y35" i="9" s="1"/>
  <c r="X34" i="9"/>
  <c r="X8" i="9" s="1"/>
  <c r="X9" i="9" s="1"/>
  <c r="AM39" i="5"/>
  <c r="AN36" i="5"/>
  <c r="AM37" i="5"/>
  <c r="AL40" i="5"/>
  <c r="AL41" i="5" s="1"/>
  <c r="Z12" i="9" l="1"/>
  <c r="AA59" i="10"/>
  <c r="AA60" i="10" s="1"/>
  <c r="AA61" i="10" s="1"/>
  <c r="AA53" i="10"/>
  <c r="AA54" i="10" s="1"/>
  <c r="AA55" i="10" s="1"/>
  <c r="AA47" i="10"/>
  <c r="AA48" i="10" s="1"/>
  <c r="AA49" i="10" s="1"/>
  <c r="AA65" i="10"/>
  <c r="AA41" i="10"/>
  <c r="AA31" i="10"/>
  <c r="AA25" i="10"/>
  <c r="AA21" i="10"/>
  <c r="AA27" i="10"/>
  <c r="AA30" i="10"/>
  <c r="AA18" i="10"/>
  <c r="AA26" i="10"/>
  <c r="AA17" i="10"/>
  <c r="AA14" i="10"/>
  <c r="AA22" i="10"/>
  <c r="AA15" i="10"/>
  <c r="AA16" i="10"/>
  <c r="AB6" i="9"/>
  <c r="AB47" i="9" s="1"/>
  <c r="AB48" i="9" s="1"/>
  <c r="AB49" i="9" s="1"/>
  <c r="AB6" i="10"/>
  <c r="AA18" i="9"/>
  <c r="AA12" i="9" s="1"/>
  <c r="Y37" i="10"/>
  <c r="Y35" i="10" s="1"/>
  <c r="Z10" i="10"/>
  <c r="Z12" i="10"/>
  <c r="Z42" i="10"/>
  <c r="Z11" i="10"/>
  <c r="X34" i="10"/>
  <c r="X8" i="10" s="1"/>
  <c r="X9" i="10" s="1"/>
  <c r="Y43" i="10"/>
  <c r="Y38" i="10" s="1"/>
  <c r="AA11" i="9"/>
  <c r="AA42" i="9"/>
  <c r="Y34" i="9"/>
  <c r="Y8" i="9" s="1"/>
  <c r="Y9" i="9" s="1"/>
  <c r="AB59" i="9"/>
  <c r="AB60" i="9" s="1"/>
  <c r="AB61" i="9" s="1"/>
  <c r="AB65" i="9"/>
  <c r="AB53" i="9"/>
  <c r="AB54" i="9" s="1"/>
  <c r="AB55" i="9" s="1"/>
  <c r="AB17" i="9"/>
  <c r="AB25" i="9"/>
  <c r="AB30" i="9"/>
  <c r="AB18" i="9"/>
  <c r="AB15" i="9"/>
  <c r="AB26" i="9"/>
  <c r="AB16" i="9"/>
  <c r="AB21" i="9"/>
  <c r="AB27" i="9"/>
  <c r="AB22" i="9"/>
  <c r="AB14" i="9"/>
  <c r="Z37" i="9"/>
  <c r="Z35" i="9" s="1"/>
  <c r="Z43" i="9"/>
  <c r="Z38" i="9" s="1"/>
  <c r="AN39" i="5"/>
  <c r="AO36" i="5"/>
  <c r="AN37" i="5"/>
  <c r="AM40" i="5"/>
  <c r="AM41" i="5" s="1"/>
  <c r="AB31" i="9" l="1"/>
  <c r="AB41" i="9"/>
  <c r="AA10" i="9"/>
  <c r="Z37" i="10"/>
  <c r="Z35" i="10" s="1"/>
  <c r="AB65" i="10"/>
  <c r="AB47" i="10"/>
  <c r="AB48" i="10" s="1"/>
  <c r="AB49" i="10" s="1"/>
  <c r="AB59" i="10"/>
  <c r="AB60" i="10" s="1"/>
  <c r="AB61" i="10" s="1"/>
  <c r="AB41" i="10"/>
  <c r="AB53" i="10"/>
  <c r="AB54" i="10" s="1"/>
  <c r="AB55" i="10" s="1"/>
  <c r="AB22" i="10"/>
  <c r="AB26" i="10"/>
  <c r="AB25" i="10"/>
  <c r="AB21" i="10"/>
  <c r="AB30" i="10"/>
  <c r="AB14" i="10"/>
  <c r="AB16" i="10"/>
  <c r="AB17" i="10"/>
  <c r="AB27" i="10"/>
  <c r="AB15" i="10"/>
  <c r="AB18" i="10"/>
  <c r="AB31" i="10"/>
  <c r="AC6" i="9"/>
  <c r="AC65" i="9" s="1"/>
  <c r="AC6" i="10"/>
  <c r="AA12" i="10"/>
  <c r="AA10" i="10"/>
  <c r="Z38" i="10"/>
  <c r="Z43" i="10"/>
  <c r="Y34" i="10"/>
  <c r="Y8" i="10" s="1"/>
  <c r="Y9" i="10" s="1"/>
  <c r="AA11" i="10"/>
  <c r="AA42" i="10"/>
  <c r="AA43" i="9"/>
  <c r="AA38" i="9" s="1"/>
  <c r="Z34" i="9"/>
  <c r="Z8" i="9" s="1"/>
  <c r="Z9" i="9" s="1"/>
  <c r="AC59" i="9"/>
  <c r="AC60" i="9" s="1"/>
  <c r="AC61" i="9" s="1"/>
  <c r="AC47" i="9"/>
  <c r="AC48" i="9" s="1"/>
  <c r="AC49" i="9" s="1"/>
  <c r="AC21" i="9"/>
  <c r="AC22" i="9"/>
  <c r="AC15" i="9"/>
  <c r="AC26" i="9"/>
  <c r="AC25" i="9"/>
  <c r="AB12" i="9"/>
  <c r="AB10" i="9"/>
  <c r="AB42" i="9"/>
  <c r="AB11" i="9"/>
  <c r="AA37" i="9"/>
  <c r="AA35" i="9" s="1"/>
  <c r="AP36" i="5"/>
  <c r="AO39" i="5"/>
  <c r="AO37" i="5"/>
  <c r="AN40" i="5"/>
  <c r="AN41" i="5" s="1"/>
  <c r="AC16" i="9" l="1"/>
  <c r="AC31" i="9"/>
  <c r="AC14" i="9"/>
  <c r="AC27" i="9"/>
  <c r="AC18" i="9"/>
  <c r="AC30" i="9"/>
  <c r="AC41" i="9"/>
  <c r="AB42" i="10"/>
  <c r="AB11" i="10"/>
  <c r="AC17" i="9"/>
  <c r="AC10" i="9" s="1"/>
  <c r="AC53" i="9"/>
  <c r="AC54" i="9" s="1"/>
  <c r="AC55" i="9" s="1"/>
  <c r="AC65" i="10"/>
  <c r="AC59" i="10"/>
  <c r="AC60" i="10" s="1"/>
  <c r="AC61" i="10" s="1"/>
  <c r="AC47" i="10"/>
  <c r="AC48" i="10" s="1"/>
  <c r="AC49" i="10" s="1"/>
  <c r="AC41" i="10"/>
  <c r="AC53" i="10"/>
  <c r="AC54" i="10" s="1"/>
  <c r="AC55" i="10" s="1"/>
  <c r="AC27" i="10"/>
  <c r="AC21" i="10"/>
  <c r="AC15" i="10"/>
  <c r="AC31" i="10"/>
  <c r="AC16" i="10"/>
  <c r="AC18" i="10"/>
  <c r="AC14" i="10"/>
  <c r="AC22" i="10"/>
  <c r="AC30" i="10"/>
  <c r="AC17" i="10"/>
  <c r="AC25" i="10"/>
  <c r="AC26" i="10"/>
  <c r="AB10" i="10"/>
  <c r="AB12" i="10"/>
  <c r="Z34" i="10"/>
  <c r="Z8" i="10" s="1"/>
  <c r="Z9" i="10" s="1"/>
  <c r="AD6" i="9"/>
  <c r="AD59" i="9" s="1"/>
  <c r="AD60" i="9" s="1"/>
  <c r="AD61" i="9" s="1"/>
  <c r="AD6" i="10"/>
  <c r="AA43" i="10"/>
  <c r="AA38" i="10" s="1"/>
  <c r="AA37" i="10"/>
  <c r="AA35" i="10" s="1"/>
  <c r="AB43" i="9"/>
  <c r="AB38" i="9" s="1"/>
  <c r="AC42" i="9"/>
  <c r="AD53" i="9"/>
  <c r="AD54" i="9" s="1"/>
  <c r="AD55" i="9" s="1"/>
  <c r="AD47" i="9"/>
  <c r="AD48" i="9" s="1"/>
  <c r="AD49" i="9" s="1"/>
  <c r="AD14" i="9"/>
  <c r="AD16" i="9"/>
  <c r="AD22" i="9"/>
  <c r="AD27" i="9"/>
  <c r="AD21" i="9"/>
  <c r="AB37" i="9"/>
  <c r="AB35" i="9" s="1"/>
  <c r="AA34" i="9"/>
  <c r="AA8" i="9" s="1"/>
  <c r="AA9" i="9" s="1"/>
  <c r="AO40" i="5"/>
  <c r="AO41" i="5" s="1"/>
  <c r="AP39" i="5"/>
  <c r="AP37" i="5"/>
  <c r="AQ36" i="5"/>
  <c r="AD15" i="9" l="1"/>
  <c r="AD41" i="9"/>
  <c r="AD30" i="9"/>
  <c r="AC12" i="9"/>
  <c r="AD17" i="9"/>
  <c r="AD18" i="9"/>
  <c r="AD25" i="9"/>
  <c r="AD31" i="9"/>
  <c r="AD65" i="9"/>
  <c r="AC42" i="10"/>
  <c r="AC11" i="10"/>
  <c r="AE6" i="9"/>
  <c r="AE6" i="10"/>
  <c r="AD26" i="9"/>
  <c r="AC10" i="10"/>
  <c r="AC12" i="10"/>
  <c r="AD65" i="10"/>
  <c r="AD59" i="10"/>
  <c r="AD60" i="10" s="1"/>
  <c r="AD61" i="10" s="1"/>
  <c r="AD53" i="10"/>
  <c r="AD54" i="10" s="1"/>
  <c r="AD55" i="10" s="1"/>
  <c r="AD47" i="10"/>
  <c r="AD48" i="10" s="1"/>
  <c r="AD49" i="10" s="1"/>
  <c r="AD41" i="10"/>
  <c r="AD14" i="10"/>
  <c r="AD17" i="10"/>
  <c r="AD16" i="10"/>
  <c r="AD25" i="10"/>
  <c r="AD15" i="10"/>
  <c r="AD27" i="10"/>
  <c r="AD30" i="10"/>
  <c r="AD21" i="10"/>
  <c r="AD18" i="10"/>
  <c r="AD26" i="10"/>
  <c r="AD31" i="10"/>
  <c r="AD22" i="10"/>
  <c r="AB37" i="10"/>
  <c r="AB35" i="10" s="1"/>
  <c r="AC11" i="9"/>
  <c r="AA34" i="10"/>
  <c r="AA8" i="10" s="1"/>
  <c r="AA9" i="10" s="1"/>
  <c r="AB43" i="10"/>
  <c r="AB38" i="10" s="1"/>
  <c r="AE59" i="9"/>
  <c r="AE60" i="9" s="1"/>
  <c r="AE61" i="9" s="1"/>
  <c r="AE53" i="9"/>
  <c r="AE54" i="9" s="1"/>
  <c r="AE55" i="9" s="1"/>
  <c r="AE65" i="9"/>
  <c r="AE47" i="9"/>
  <c r="AE48" i="9" s="1"/>
  <c r="AE49" i="9" s="1"/>
  <c r="AE41" i="9"/>
  <c r="AE18" i="9"/>
  <c r="AE27" i="9"/>
  <c r="AE22" i="9"/>
  <c r="AE17" i="9"/>
  <c r="AE26" i="9"/>
  <c r="AE31" i="9"/>
  <c r="AE16" i="9"/>
  <c r="AE30" i="9"/>
  <c r="AE25" i="9"/>
  <c r="AE15" i="9"/>
  <c r="AE14" i="9"/>
  <c r="AE21" i="9"/>
  <c r="AC38" i="9"/>
  <c r="AC43" i="9"/>
  <c r="AD42" i="9"/>
  <c r="AD11" i="9"/>
  <c r="AC37" i="9"/>
  <c r="AC35" i="9" s="1"/>
  <c r="AD12" i="9"/>
  <c r="AD10" i="9"/>
  <c r="AB34" i="9"/>
  <c r="AB8" i="9" s="1"/>
  <c r="AB9" i="9" s="1"/>
  <c r="AP40" i="5"/>
  <c r="AP41" i="5" s="1"/>
  <c r="AQ39" i="5"/>
  <c r="AR36" i="5"/>
  <c r="AQ37" i="5"/>
  <c r="AC34" i="9" l="1"/>
  <c r="AC8" i="9" s="1"/>
  <c r="AC9" i="9" s="1"/>
  <c r="AF6" i="9"/>
  <c r="AF6" i="10"/>
  <c r="AD42" i="10"/>
  <c r="AD11" i="10"/>
  <c r="AE59" i="10"/>
  <c r="AE60" i="10" s="1"/>
  <c r="AE61" i="10" s="1"/>
  <c r="AE53" i="10"/>
  <c r="AE54" i="10" s="1"/>
  <c r="AE55" i="10" s="1"/>
  <c r="AE65" i="10"/>
  <c r="AE47" i="10"/>
  <c r="AE48" i="10" s="1"/>
  <c r="AE49" i="10" s="1"/>
  <c r="AE41" i="10"/>
  <c r="AE15" i="10"/>
  <c r="AE17" i="10"/>
  <c r="AE14" i="10"/>
  <c r="AE30" i="10"/>
  <c r="AE21" i="10"/>
  <c r="AE25" i="10"/>
  <c r="AE18" i="10"/>
  <c r="AE26" i="10"/>
  <c r="AE22" i="10"/>
  <c r="AE31" i="10"/>
  <c r="AE27" i="10"/>
  <c r="AE16" i="10"/>
  <c r="AC37" i="10"/>
  <c r="AC35" i="10" s="1"/>
  <c r="AB34" i="10"/>
  <c r="AB8" i="10" s="1"/>
  <c r="AB9" i="10" s="1"/>
  <c r="AD12" i="10"/>
  <c r="AD10" i="10"/>
  <c r="AC43" i="10"/>
  <c r="AC38" i="10" s="1"/>
  <c r="AF65" i="9"/>
  <c r="AF47" i="9"/>
  <c r="AF48" i="9" s="1"/>
  <c r="AF49" i="9" s="1"/>
  <c r="AF59" i="9"/>
  <c r="AF60" i="9" s="1"/>
  <c r="AF61" i="9" s="1"/>
  <c r="AF41" i="9"/>
  <c r="AF53" i="9"/>
  <c r="AF54" i="9" s="1"/>
  <c r="AF55" i="9" s="1"/>
  <c r="AF30" i="9"/>
  <c r="AF17" i="9"/>
  <c r="AF26" i="9"/>
  <c r="AF14" i="9"/>
  <c r="AF27" i="9"/>
  <c r="AF21" i="9"/>
  <c r="AF22" i="9"/>
  <c r="AF31" i="9"/>
  <c r="AF16" i="9"/>
  <c r="AF25" i="9"/>
  <c r="AF15" i="9"/>
  <c r="AF18" i="9"/>
  <c r="AE12" i="9"/>
  <c r="AE10" i="9"/>
  <c r="AD43" i="9"/>
  <c r="AD38" i="9" s="1"/>
  <c r="AD37" i="9"/>
  <c r="AD35" i="9" s="1"/>
  <c r="AE42" i="9"/>
  <c r="AE11" i="9"/>
  <c r="AR39" i="5"/>
  <c r="AS36" i="5"/>
  <c r="AR37" i="5"/>
  <c r="AQ40" i="5"/>
  <c r="AQ41" i="5" s="1"/>
  <c r="AG6" i="9" l="1"/>
  <c r="AG6" i="10"/>
  <c r="AC34" i="10"/>
  <c r="AC8" i="10" s="1"/>
  <c r="AC9" i="10" s="1"/>
  <c r="AD43" i="10"/>
  <c r="AD38" i="10" s="1"/>
  <c r="AD37" i="10"/>
  <c r="AD35" i="10" s="1"/>
  <c r="AF65" i="10"/>
  <c r="AF47" i="10"/>
  <c r="AF48" i="10" s="1"/>
  <c r="AF49" i="10" s="1"/>
  <c r="AF59" i="10"/>
  <c r="AF60" i="10" s="1"/>
  <c r="AF61" i="10" s="1"/>
  <c r="AF53" i="10"/>
  <c r="AF54" i="10" s="1"/>
  <c r="AF55" i="10" s="1"/>
  <c r="AF41" i="10"/>
  <c r="AF14" i="10"/>
  <c r="AF22" i="10"/>
  <c r="AF15" i="10"/>
  <c r="AF17" i="10"/>
  <c r="AF25" i="10"/>
  <c r="AF26" i="10"/>
  <c r="AF16" i="10"/>
  <c r="AF18" i="10"/>
  <c r="AF30" i="10"/>
  <c r="AF27" i="10"/>
  <c r="AF21" i="10"/>
  <c r="AF31" i="10"/>
  <c r="AE12" i="10"/>
  <c r="AE10" i="10"/>
  <c r="AE42" i="10"/>
  <c r="AE11" i="10"/>
  <c r="AF42" i="9"/>
  <c r="AF11" i="9"/>
  <c r="AE37" i="9"/>
  <c r="AE35" i="9" s="1"/>
  <c r="AD34" i="9"/>
  <c r="AD8" i="9" s="1"/>
  <c r="AD9" i="9" s="1"/>
  <c r="AE43" i="9"/>
  <c r="AE38" i="9" s="1"/>
  <c r="AG65" i="9"/>
  <c r="AG59" i="9"/>
  <c r="AG60" i="9" s="1"/>
  <c r="AG61" i="9" s="1"/>
  <c r="AG53" i="9"/>
  <c r="AG54" i="9" s="1"/>
  <c r="AG55" i="9" s="1"/>
  <c r="AG41" i="9"/>
  <c r="AG47" i="9"/>
  <c r="AG48" i="9" s="1"/>
  <c r="AG49" i="9" s="1"/>
  <c r="AG21" i="9"/>
  <c r="AG22" i="9"/>
  <c r="AG15" i="9"/>
  <c r="AG30" i="9"/>
  <c r="AG16" i="9"/>
  <c r="AG31" i="9"/>
  <c r="AG26" i="9"/>
  <c r="AG18" i="9"/>
  <c r="AG14" i="9"/>
  <c r="AG25" i="9"/>
  <c r="AG27" i="9"/>
  <c r="AG17" i="9"/>
  <c r="AF12" i="9"/>
  <c r="AF10" i="9"/>
  <c r="AT36" i="5"/>
  <c r="AS37" i="5"/>
  <c r="AS39" i="5"/>
  <c r="AR40" i="5"/>
  <c r="AR41" i="5" s="1"/>
  <c r="AF42" i="10" l="1"/>
  <c r="AF11" i="10"/>
  <c r="AE43" i="10"/>
  <c r="AE38" i="10" s="1"/>
  <c r="AH6" i="9"/>
  <c r="AH6" i="10"/>
  <c r="AE37" i="10"/>
  <c r="AE35" i="10" s="1"/>
  <c r="AD34" i="10"/>
  <c r="AD8" i="10" s="1"/>
  <c r="AD9" i="10" s="1"/>
  <c r="AG65" i="10"/>
  <c r="AG59" i="10"/>
  <c r="AG60" i="10" s="1"/>
  <c r="AG61" i="10" s="1"/>
  <c r="AG53" i="10"/>
  <c r="AG54" i="10" s="1"/>
  <c r="AG55" i="10" s="1"/>
  <c r="AG41" i="10"/>
  <c r="AG47" i="10"/>
  <c r="AG48" i="10" s="1"/>
  <c r="AG49" i="10" s="1"/>
  <c r="AG26" i="10"/>
  <c r="AG31" i="10"/>
  <c r="AG30" i="10"/>
  <c r="AG18" i="10"/>
  <c r="AG27" i="10"/>
  <c r="AG21" i="10"/>
  <c r="AG25" i="10"/>
  <c r="AG22" i="10"/>
  <c r="AG15" i="10"/>
  <c r="AG14" i="10"/>
  <c r="AG17" i="10"/>
  <c r="AG16" i="10"/>
  <c r="AF10" i="10"/>
  <c r="AF12" i="10"/>
  <c r="AG42" i="9"/>
  <c r="AG11" i="9"/>
  <c r="AE34" i="9"/>
  <c r="AE8" i="9" s="1"/>
  <c r="AE9" i="9" s="1"/>
  <c r="AH65" i="9"/>
  <c r="AH59" i="9"/>
  <c r="AH60" i="9" s="1"/>
  <c r="AH61" i="9" s="1"/>
  <c r="AH53" i="9"/>
  <c r="AH54" i="9" s="1"/>
  <c r="AH55" i="9" s="1"/>
  <c r="AH41" i="9"/>
  <c r="AH47" i="9"/>
  <c r="AH48" i="9" s="1"/>
  <c r="AH49" i="9" s="1"/>
  <c r="AH17" i="9"/>
  <c r="AH22" i="9"/>
  <c r="AH15" i="9"/>
  <c r="AH27" i="9"/>
  <c r="AH26" i="9"/>
  <c r="AH14" i="9"/>
  <c r="AH16" i="9"/>
  <c r="AH18" i="9"/>
  <c r="AH21" i="9"/>
  <c r="AH30" i="9"/>
  <c r="AH25" i="9"/>
  <c r="AH31" i="9"/>
  <c r="AF37" i="9"/>
  <c r="AF35" i="9" s="1"/>
  <c r="AS40" i="5"/>
  <c r="AS41" i="5" s="1"/>
  <c r="AG10" i="9"/>
  <c r="AG12" i="9"/>
  <c r="AF43" i="9"/>
  <c r="AF38" i="9" s="1"/>
  <c r="AT37" i="5"/>
  <c r="AT39" i="5"/>
  <c r="AU36" i="5"/>
  <c r="AF37" i="10" l="1"/>
  <c r="AF35" i="10" s="1"/>
  <c r="AE34" i="10"/>
  <c r="AE8" i="10" s="1"/>
  <c r="AE9" i="10" s="1"/>
  <c r="AH65" i="10"/>
  <c r="AH59" i="10"/>
  <c r="AH60" i="10" s="1"/>
  <c r="AH61" i="10" s="1"/>
  <c r="AH53" i="10"/>
  <c r="AH54" i="10" s="1"/>
  <c r="AH55" i="10" s="1"/>
  <c r="AH41" i="10"/>
  <c r="AH47" i="10"/>
  <c r="AH48" i="10" s="1"/>
  <c r="AH49" i="10" s="1"/>
  <c r="AH17" i="10"/>
  <c r="AH26" i="10"/>
  <c r="AH15" i="10"/>
  <c r="AH27" i="10"/>
  <c r="AH16" i="10"/>
  <c r="AH30" i="10"/>
  <c r="AH18" i="10"/>
  <c r="AH31" i="10"/>
  <c r="AH14" i="10"/>
  <c r="AH21" i="10"/>
  <c r="AH22" i="10"/>
  <c r="AH25" i="10"/>
  <c r="AG10" i="10"/>
  <c r="AG12" i="10"/>
  <c r="AI6" i="9"/>
  <c r="AI47" i="9" s="1"/>
  <c r="AI48" i="9" s="1"/>
  <c r="AI49" i="9" s="1"/>
  <c r="AI6" i="10"/>
  <c r="AF34" i="9"/>
  <c r="AF8" i="9" s="1"/>
  <c r="AF9" i="9" s="1"/>
  <c r="AG42" i="10"/>
  <c r="AG11" i="10"/>
  <c r="AF38" i="10"/>
  <c r="AF43" i="10"/>
  <c r="AG37" i="9"/>
  <c r="AG35" i="9" s="1"/>
  <c r="AI59" i="9"/>
  <c r="AI60" i="9" s="1"/>
  <c r="AI61" i="9" s="1"/>
  <c r="AI53" i="9"/>
  <c r="AI54" i="9" s="1"/>
  <c r="AI55" i="9" s="1"/>
  <c r="AI41" i="9"/>
  <c r="AI21" i="9"/>
  <c r="AI17" i="9"/>
  <c r="AI22" i="9"/>
  <c r="AI30" i="9"/>
  <c r="AI27" i="9"/>
  <c r="AI25" i="9"/>
  <c r="AH42" i="9"/>
  <c r="AH11" i="9"/>
  <c r="AH10" i="9"/>
  <c r="AH12" i="9"/>
  <c r="AT40" i="5"/>
  <c r="AT41" i="5" s="1"/>
  <c r="AG43" i="9"/>
  <c r="AG38" i="9" s="1"/>
  <c r="AU39" i="5"/>
  <c r="AV36" i="5"/>
  <c r="AU37" i="5"/>
  <c r="AH42" i="10" l="1"/>
  <c r="AH11" i="10"/>
  <c r="AJ6" i="9"/>
  <c r="AJ6" i="10"/>
  <c r="AI31" i="9"/>
  <c r="AI26" i="9"/>
  <c r="AI16" i="9"/>
  <c r="AI65" i="9"/>
  <c r="AG38" i="10"/>
  <c r="AG43" i="10"/>
  <c r="AI59" i="10"/>
  <c r="AI60" i="10" s="1"/>
  <c r="AI61" i="10" s="1"/>
  <c r="AI65" i="10"/>
  <c r="AI53" i="10"/>
  <c r="AI54" i="10" s="1"/>
  <c r="AI55" i="10" s="1"/>
  <c r="AI47" i="10"/>
  <c r="AI48" i="10" s="1"/>
  <c r="AI49" i="10" s="1"/>
  <c r="AI41" i="10"/>
  <c r="AI21" i="10"/>
  <c r="AI17" i="10"/>
  <c r="AI26" i="10"/>
  <c r="AI14" i="10"/>
  <c r="AI16" i="10"/>
  <c r="AI15" i="10"/>
  <c r="AI18" i="10"/>
  <c r="AI27" i="10"/>
  <c r="AI30" i="10"/>
  <c r="AI31" i="10"/>
  <c r="AI22" i="10"/>
  <c r="AI25" i="10"/>
  <c r="AI15" i="9"/>
  <c r="AI18" i="9"/>
  <c r="AI14" i="9"/>
  <c r="AG37" i="10"/>
  <c r="AG35" i="10" s="1"/>
  <c r="AG34" i="10" s="1"/>
  <c r="AG8" i="10" s="1"/>
  <c r="AH12" i="10"/>
  <c r="AH10" i="10"/>
  <c r="AF34" i="10"/>
  <c r="AF8" i="10" s="1"/>
  <c r="AF9" i="10" s="1"/>
  <c r="AJ47" i="9"/>
  <c r="AJ48" i="9" s="1"/>
  <c r="AJ49" i="9" s="1"/>
  <c r="AJ59" i="9"/>
  <c r="AJ60" i="9" s="1"/>
  <c r="AJ61" i="9" s="1"/>
  <c r="AJ65" i="9"/>
  <c r="AJ53" i="9"/>
  <c r="AJ54" i="9" s="1"/>
  <c r="AJ55" i="9" s="1"/>
  <c r="AJ41" i="9"/>
  <c r="AJ27" i="9"/>
  <c r="AJ30" i="9"/>
  <c r="AJ14" i="9"/>
  <c r="AJ17" i="9"/>
  <c r="AJ26" i="9"/>
  <c r="AJ21" i="9"/>
  <c r="AJ22" i="9"/>
  <c r="AJ18" i="9"/>
  <c r="AJ16" i="9"/>
  <c r="AJ25" i="9"/>
  <c r="AJ31" i="9"/>
  <c r="AI11" i="9"/>
  <c r="AI42" i="9"/>
  <c r="AH43" i="9"/>
  <c r="AH38" i="9" s="1"/>
  <c r="AH37" i="9"/>
  <c r="AH35" i="9" s="1"/>
  <c r="AG34" i="9"/>
  <c r="AG8" i="9" s="1"/>
  <c r="AG9" i="9" s="1"/>
  <c r="AV39" i="5"/>
  <c r="AW36" i="5"/>
  <c r="AV37" i="5"/>
  <c r="AU40" i="5"/>
  <c r="AU41" i="5" s="1"/>
  <c r="AG9" i="10" l="1"/>
  <c r="AI12" i="9"/>
  <c r="AJ65" i="10"/>
  <c r="AJ59" i="10"/>
  <c r="AJ60" i="10" s="1"/>
  <c r="AJ61" i="10" s="1"/>
  <c r="AJ47" i="10"/>
  <c r="AJ48" i="10" s="1"/>
  <c r="AJ49" i="10" s="1"/>
  <c r="AJ41" i="10"/>
  <c r="AJ53" i="10"/>
  <c r="AJ54" i="10" s="1"/>
  <c r="AJ55" i="10" s="1"/>
  <c r="AJ31" i="10"/>
  <c r="AJ14" i="10"/>
  <c r="AJ27" i="10"/>
  <c r="AJ30" i="10"/>
  <c r="AJ26" i="10"/>
  <c r="AJ16" i="10"/>
  <c r="AJ22" i="10"/>
  <c r="AJ17" i="10"/>
  <c r="AJ25" i="10"/>
  <c r="AJ18" i="10"/>
  <c r="AJ15" i="10"/>
  <c r="AJ21" i="10"/>
  <c r="AI10" i="9"/>
  <c r="AJ15" i="9"/>
  <c r="AI12" i="10"/>
  <c r="AI10" i="10"/>
  <c r="AI11" i="10"/>
  <c r="AI42" i="10"/>
  <c r="AH37" i="10"/>
  <c r="AH35" i="10" s="1"/>
  <c r="AK6" i="9"/>
  <c r="AK53" i="9" s="1"/>
  <c r="AK54" i="9" s="1"/>
  <c r="AK55" i="9" s="1"/>
  <c r="AK6" i="10"/>
  <c r="AH43" i="10"/>
  <c r="AH38" i="10" s="1"/>
  <c r="AI43" i="9"/>
  <c r="AI38" i="9" s="1"/>
  <c r="AK59" i="9"/>
  <c r="AK60" i="9" s="1"/>
  <c r="AK61" i="9" s="1"/>
  <c r="AK47" i="9"/>
  <c r="AK48" i="9" s="1"/>
  <c r="AK49" i="9" s="1"/>
  <c r="AK15" i="9"/>
  <c r="AK16" i="9"/>
  <c r="AK25" i="9"/>
  <c r="AK31" i="9"/>
  <c r="AK26" i="9"/>
  <c r="AH34" i="9"/>
  <c r="AH8" i="9" s="1"/>
  <c r="AH9" i="9" s="1"/>
  <c r="AJ12" i="9"/>
  <c r="AJ10" i="9"/>
  <c r="AI37" i="9"/>
  <c r="AI35" i="9" s="1"/>
  <c r="AJ42" i="9"/>
  <c r="AJ11" i="9"/>
  <c r="AX36" i="5"/>
  <c r="AW39" i="5"/>
  <c r="AW37" i="5"/>
  <c r="AV40" i="5"/>
  <c r="AV41" i="5" s="1"/>
  <c r="AK17" i="9" l="1"/>
  <c r="AK18" i="9"/>
  <c r="AH34" i="10"/>
  <c r="AH8" i="10" s="1"/>
  <c r="AH9" i="10" s="1"/>
  <c r="AJ42" i="10"/>
  <c r="AJ11" i="10"/>
  <c r="AK27" i="9"/>
  <c r="AK30" i="9"/>
  <c r="AK41" i="9"/>
  <c r="AK65" i="9"/>
  <c r="AK65" i="10"/>
  <c r="AK59" i="10"/>
  <c r="AK60" i="10" s="1"/>
  <c r="AK61" i="10" s="1"/>
  <c r="AK47" i="10"/>
  <c r="AK48" i="10" s="1"/>
  <c r="AK49" i="10" s="1"/>
  <c r="AK41" i="10"/>
  <c r="AK53" i="10"/>
  <c r="AK54" i="10" s="1"/>
  <c r="AK55" i="10" s="1"/>
  <c r="AK17" i="10"/>
  <c r="AK22" i="10"/>
  <c r="AK16" i="10"/>
  <c r="AK21" i="10"/>
  <c r="AK31" i="10"/>
  <c r="AK27" i="10"/>
  <c r="AK30" i="10"/>
  <c r="AK18" i="10"/>
  <c r="AK15" i="10"/>
  <c r="AK26" i="10"/>
  <c r="AK25" i="10"/>
  <c r="AK14" i="10"/>
  <c r="AI43" i="10"/>
  <c r="AI38" i="10" s="1"/>
  <c r="AJ12" i="10"/>
  <c r="AJ10" i="10"/>
  <c r="AL6" i="9"/>
  <c r="AL65" i="9" s="1"/>
  <c r="AL6" i="10"/>
  <c r="AK14" i="9"/>
  <c r="AK22" i="9"/>
  <c r="AK21" i="9"/>
  <c r="AK10" i="9" s="1"/>
  <c r="AI37" i="10"/>
  <c r="AI35" i="10" s="1"/>
  <c r="AI34" i="9"/>
  <c r="AI8" i="9" s="1"/>
  <c r="AI9" i="9" s="1"/>
  <c r="AK42" i="9"/>
  <c r="AK11" i="9"/>
  <c r="AL59" i="9"/>
  <c r="AL60" i="9" s="1"/>
  <c r="AL61" i="9" s="1"/>
  <c r="AL41" i="9"/>
  <c r="AL22" i="9"/>
  <c r="AL25" i="9"/>
  <c r="AL26" i="9"/>
  <c r="AL17" i="9"/>
  <c r="AL14" i="9"/>
  <c r="AL16" i="9"/>
  <c r="AL21" i="9"/>
  <c r="AL18" i="9"/>
  <c r="AL15" i="9"/>
  <c r="AJ37" i="9"/>
  <c r="AJ35" i="9" s="1"/>
  <c r="AJ43" i="9"/>
  <c r="AJ38" i="9" s="1"/>
  <c r="AK12" i="9"/>
  <c r="AW40" i="5"/>
  <c r="AW41" i="5" s="1"/>
  <c r="AX39" i="5"/>
  <c r="AX37" i="5"/>
  <c r="AY36" i="5"/>
  <c r="AL53" i="9" l="1"/>
  <c r="AL54" i="9" s="1"/>
  <c r="AL55" i="9" s="1"/>
  <c r="AM6" i="9"/>
  <c r="AM6" i="10"/>
  <c r="AL30" i="9"/>
  <c r="AL27" i="9"/>
  <c r="AL31" i="9"/>
  <c r="AL47" i="9"/>
  <c r="AL48" i="9" s="1"/>
  <c r="AL49" i="9" s="1"/>
  <c r="AK42" i="10"/>
  <c r="AK11" i="10"/>
  <c r="AJ37" i="10"/>
  <c r="AJ35" i="10" s="1"/>
  <c r="AK10" i="10"/>
  <c r="AK12" i="10"/>
  <c r="AI34" i="10"/>
  <c r="AI8" i="10" s="1"/>
  <c r="AI9" i="10" s="1"/>
  <c r="AL65" i="10"/>
  <c r="AL59" i="10"/>
  <c r="AL60" i="10" s="1"/>
  <c r="AL61" i="10" s="1"/>
  <c r="AL53" i="10"/>
  <c r="AL54" i="10" s="1"/>
  <c r="AL55" i="10" s="1"/>
  <c r="AL47" i="10"/>
  <c r="AL48" i="10" s="1"/>
  <c r="AL49" i="10" s="1"/>
  <c r="AL41" i="10"/>
  <c r="AL31" i="10"/>
  <c r="AL22" i="10"/>
  <c r="AL15" i="10"/>
  <c r="AL27" i="10"/>
  <c r="AL30" i="10"/>
  <c r="AL26" i="10"/>
  <c r="AL21" i="10"/>
  <c r="AL17" i="10"/>
  <c r="AL25" i="10"/>
  <c r="AL14" i="10"/>
  <c r="AL16" i="10"/>
  <c r="AL18" i="10"/>
  <c r="AJ43" i="10"/>
  <c r="AJ38" i="10" s="1"/>
  <c r="AM59" i="9"/>
  <c r="AM60" i="9" s="1"/>
  <c r="AM61" i="9" s="1"/>
  <c r="AM53" i="9"/>
  <c r="AM54" i="9" s="1"/>
  <c r="AM55" i="9" s="1"/>
  <c r="AM65" i="9"/>
  <c r="AM47" i="9"/>
  <c r="AM48" i="9" s="1"/>
  <c r="AM49" i="9" s="1"/>
  <c r="AM41" i="9"/>
  <c r="AM16" i="9"/>
  <c r="AM18" i="9"/>
  <c r="AM14" i="9"/>
  <c r="AM15" i="9"/>
  <c r="AM17" i="9"/>
  <c r="AM31" i="9"/>
  <c r="AM26" i="9"/>
  <c r="AM21" i="9"/>
  <c r="AM25" i="9"/>
  <c r="AM30" i="9"/>
  <c r="AM22" i="9"/>
  <c r="AL42" i="9"/>
  <c r="AL11" i="9"/>
  <c r="AK37" i="9"/>
  <c r="AK35" i="9" s="1"/>
  <c r="AL12" i="9"/>
  <c r="AK43" i="9"/>
  <c r="AK38" i="9" s="1"/>
  <c r="AJ34" i="9"/>
  <c r="AJ8" i="9" s="1"/>
  <c r="AJ9" i="9" s="1"/>
  <c r="AY39" i="5"/>
  <c r="AZ36" i="5"/>
  <c r="AY37" i="5"/>
  <c r="AX40" i="5"/>
  <c r="AX41" i="5" s="1"/>
  <c r="AL10" i="9" l="1"/>
  <c r="AK37" i="10"/>
  <c r="AK35" i="10" s="1"/>
  <c r="AK43" i="10"/>
  <c r="AK38" i="10" s="1"/>
  <c r="AM27" i="9"/>
  <c r="AL42" i="10"/>
  <c r="AL11" i="10"/>
  <c r="AM59" i="10"/>
  <c r="AM60" i="10" s="1"/>
  <c r="AM61" i="10" s="1"/>
  <c r="AM53" i="10"/>
  <c r="AM54" i="10" s="1"/>
  <c r="AM55" i="10" s="1"/>
  <c r="AM47" i="10"/>
  <c r="AM48" i="10" s="1"/>
  <c r="AM49" i="10" s="1"/>
  <c r="AM65" i="10"/>
  <c r="AM41" i="10"/>
  <c r="AM16" i="10"/>
  <c r="AM27" i="10"/>
  <c r="AM17" i="10"/>
  <c r="AM21" i="10"/>
  <c r="AM14" i="10"/>
  <c r="AM15" i="10"/>
  <c r="AM26" i="10"/>
  <c r="AM18" i="10"/>
  <c r="AM25" i="10"/>
  <c r="AM31" i="10"/>
  <c r="AM30" i="10"/>
  <c r="AM22" i="10"/>
  <c r="AL10" i="10"/>
  <c r="AL12" i="10"/>
  <c r="AN6" i="9"/>
  <c r="AN6" i="10"/>
  <c r="AJ34" i="10"/>
  <c r="AJ8" i="10" s="1"/>
  <c r="AJ9" i="10" s="1"/>
  <c r="AL43" i="9"/>
  <c r="AL38" i="9" s="1"/>
  <c r="AK34" i="9"/>
  <c r="AK8" i="9" s="1"/>
  <c r="AK9" i="9" s="1"/>
  <c r="AN65" i="9"/>
  <c r="AN47" i="9"/>
  <c r="AN48" i="9" s="1"/>
  <c r="AN49" i="9" s="1"/>
  <c r="AN53" i="9"/>
  <c r="AN54" i="9" s="1"/>
  <c r="AN55" i="9" s="1"/>
  <c r="AN41" i="9"/>
  <c r="AN59" i="9"/>
  <c r="AN60" i="9" s="1"/>
  <c r="AN61" i="9" s="1"/>
  <c r="AN21" i="9"/>
  <c r="AN22" i="9"/>
  <c r="AN14" i="9"/>
  <c r="AN26" i="9"/>
  <c r="AN15" i="9"/>
  <c r="AN30" i="9"/>
  <c r="AN31" i="9"/>
  <c r="AN17" i="9"/>
  <c r="AN27" i="9"/>
  <c r="AN25" i="9"/>
  <c r="AN18" i="9"/>
  <c r="AN16" i="9"/>
  <c r="AL37" i="9"/>
  <c r="AL35" i="9" s="1"/>
  <c r="AM12" i="9"/>
  <c r="AM10" i="9"/>
  <c r="AM42" i="9"/>
  <c r="AM11" i="9"/>
  <c r="AZ39" i="5"/>
  <c r="BA36" i="5"/>
  <c r="AZ37" i="5"/>
  <c r="AY40" i="5"/>
  <c r="AY41" i="5" s="1"/>
  <c r="AM42" i="10" l="1"/>
  <c r="AM11" i="10"/>
  <c r="AL43" i="10"/>
  <c r="AL38" i="10" s="1"/>
  <c r="AK34" i="10"/>
  <c r="AK8" i="10" s="1"/>
  <c r="AK9" i="10" s="1"/>
  <c r="AN65" i="10"/>
  <c r="AN47" i="10"/>
  <c r="AN48" i="10" s="1"/>
  <c r="AN49" i="10" s="1"/>
  <c r="AN59" i="10"/>
  <c r="AN60" i="10" s="1"/>
  <c r="AN61" i="10" s="1"/>
  <c r="AN53" i="10"/>
  <c r="AN54" i="10" s="1"/>
  <c r="AN55" i="10" s="1"/>
  <c r="AN41" i="10"/>
  <c r="AN21" i="10"/>
  <c r="AN31" i="10"/>
  <c r="AN17" i="10"/>
  <c r="AN16" i="10"/>
  <c r="AN14" i="10"/>
  <c r="AN25" i="10"/>
  <c r="AN26" i="10"/>
  <c r="AN22" i="10"/>
  <c r="AN27" i="10"/>
  <c r="AN30" i="10"/>
  <c r="AN15" i="10"/>
  <c r="AN18" i="10"/>
  <c r="AL37" i="10"/>
  <c r="AL35" i="10" s="1"/>
  <c r="AM12" i="10"/>
  <c r="AM10" i="10"/>
  <c r="AN10" i="9"/>
  <c r="AN12" i="9"/>
  <c r="AN42" i="9"/>
  <c r="AN11" i="9"/>
  <c r="AM37" i="9"/>
  <c r="AM35" i="9" s="1"/>
  <c r="AM43" i="9"/>
  <c r="AM38" i="9" s="1"/>
  <c r="AL34" i="9"/>
  <c r="AL8" i="9" s="1"/>
  <c r="AL9" i="9" s="1"/>
  <c r="BB36" i="5"/>
  <c r="BA37" i="5"/>
  <c r="BA39" i="5"/>
  <c r="AZ40" i="5"/>
  <c r="AZ41" i="5" s="1"/>
  <c r="AN12" i="10" l="1"/>
  <c r="AN10" i="10"/>
  <c r="AL34" i="10"/>
  <c r="AL8" i="10" s="1"/>
  <c r="AL9" i="10" s="1"/>
  <c r="AM37" i="10"/>
  <c r="AM35" i="10" s="1"/>
  <c r="AN42" i="10"/>
  <c r="AN11" i="10"/>
  <c r="AM43" i="10"/>
  <c r="AM38" i="10" s="1"/>
  <c r="AN43" i="9"/>
  <c r="AN38" i="9" s="1"/>
  <c r="AM34" i="9"/>
  <c r="AM8" i="9" s="1"/>
  <c r="AM9" i="9" s="1"/>
  <c r="AN37" i="9"/>
  <c r="AN35" i="9" s="1"/>
  <c r="BA40" i="5"/>
  <c r="BA41" i="5" s="1"/>
  <c r="BB37" i="5"/>
  <c r="BB39" i="5"/>
  <c r="BC36" i="5"/>
  <c r="AM34" i="10" l="1"/>
  <c r="AM8" i="10" s="1"/>
  <c r="AM9" i="10" s="1"/>
  <c r="AN43" i="10"/>
  <c r="AN38" i="10" s="1"/>
  <c r="AN37" i="10"/>
  <c r="AN35" i="10" s="1"/>
  <c r="AN34" i="9"/>
  <c r="AN8" i="9" s="1"/>
  <c r="AN9" i="9" s="1"/>
  <c r="BC39" i="5"/>
  <c r="BD36" i="5"/>
  <c r="BC37" i="5"/>
  <c r="BB40" i="5"/>
  <c r="BB41" i="5" s="1"/>
  <c r="AN34" i="10" l="1"/>
  <c r="AN8" i="10" s="1"/>
  <c r="AN9" i="10" s="1"/>
  <c r="BD39" i="5"/>
  <c r="BE36" i="5"/>
  <c r="BD37" i="5"/>
  <c r="BC40" i="5"/>
  <c r="BC41" i="5" s="1"/>
  <c r="BF36" i="5" l="1"/>
  <c r="BE39" i="5"/>
  <c r="BE37" i="5"/>
  <c r="BD40" i="5"/>
  <c r="BD41" i="5" s="1"/>
  <c r="BE40" i="5" l="1"/>
  <c r="BE41" i="5" s="1"/>
  <c r="BF39" i="5"/>
  <c r="BF37" i="5"/>
  <c r="BG36" i="5"/>
  <c r="BG39" i="5" l="1"/>
  <c r="BH36" i="5"/>
  <c r="BG37" i="5"/>
  <c r="BF40" i="5"/>
  <c r="BF41" i="5" s="1"/>
  <c r="BH39" i="5" l="1"/>
  <c r="BI36" i="5"/>
  <c r="BH37" i="5"/>
  <c r="BG40" i="5"/>
  <c r="BG41" i="5" s="1"/>
  <c r="BI39" i="5" l="1"/>
  <c r="BJ36" i="5"/>
  <c r="BI37" i="5"/>
  <c r="BH40" i="5"/>
  <c r="BH41" i="5" s="1"/>
  <c r="BJ39" i="5" l="1"/>
  <c r="BJ37" i="5"/>
  <c r="BI40" i="5"/>
  <c r="BI41" i="5" s="1"/>
  <c r="BJ40" i="5" l="1"/>
  <c r="BJ41" i="5" s="1"/>
  <c r="G6" i="1" l="1"/>
  <c r="F7" i="3"/>
  <c r="E7" i="3"/>
  <c r="F6" i="1"/>
  <c r="E6" i="1"/>
  <c r="G7" i="3"/>
  <c r="I6" i="1"/>
  <c r="H6" i="1"/>
  <c r="K7" i="3"/>
  <c r="H7" i="3"/>
  <c r="I7" i="3"/>
  <c r="J6" i="1"/>
  <c r="J7" i="3"/>
  <c r="K6" i="1"/>
  <c r="O6" i="1"/>
  <c r="L6" i="1"/>
  <c r="M6" i="1"/>
  <c r="O7" i="3"/>
  <c r="M7" i="3"/>
  <c r="P7" i="3"/>
  <c r="L7" i="3"/>
  <c r="N6" i="1"/>
  <c r="N7" i="3"/>
  <c r="Q6" i="1"/>
  <c r="Q7" i="3"/>
  <c r="P6" i="1"/>
  <c r="S7" i="3"/>
  <c r="R6" i="1"/>
  <c r="R7" i="3"/>
  <c r="T6" i="1"/>
  <c r="S6" i="1"/>
  <c r="T7" i="3"/>
  <c r="V6" i="1"/>
  <c r="V7" i="3"/>
  <c r="U6" i="1"/>
  <c r="U7" i="3"/>
  <c r="Z7" i="3"/>
  <c r="W6" i="1"/>
  <c r="X7" i="3"/>
  <c r="W7" i="3"/>
  <c r="X6" i="1"/>
  <c r="Z6" i="1"/>
  <c r="Y6" i="1"/>
  <c r="Y7" i="3"/>
  <c r="AA7" i="3"/>
  <c r="AA6" i="1"/>
  <c r="AB7" i="3"/>
  <c r="AC7" i="3"/>
  <c r="AC6" i="1"/>
  <c r="AB6" i="1"/>
  <c r="AD6" i="1"/>
  <c r="AD7" i="3"/>
  <c r="AE7" i="3"/>
  <c r="AE6" i="1"/>
  <c r="AF7" i="3"/>
  <c r="AG7" i="3"/>
  <c r="AF6" i="1"/>
  <c r="AG6" i="1"/>
  <c r="AJ6" i="1"/>
  <c r="AL7" i="3"/>
  <c r="AI7" i="3"/>
  <c r="AH7" i="3"/>
  <c r="AH6" i="1"/>
  <c r="AI6" i="1"/>
  <c r="AK7" i="3"/>
  <c r="AK6" i="1"/>
  <c r="AJ7" i="3"/>
  <c r="AN7" i="3"/>
  <c r="AM7" i="3"/>
  <c r="AL6" i="1"/>
  <c r="AN6" i="1"/>
  <c r="AM6" i="1"/>
  <c r="AM59" i="1" l="1"/>
  <c r="AM60" i="1" s="1"/>
  <c r="AM61" i="1" s="1"/>
  <c r="AM53" i="1"/>
  <c r="AM54" i="1" s="1"/>
  <c r="AM55" i="1" s="1"/>
  <c r="AM47" i="1"/>
  <c r="AM48" i="1" s="1"/>
  <c r="AM49" i="1" s="1"/>
  <c r="AM65" i="1"/>
  <c r="AM41" i="1"/>
  <c r="R65" i="1"/>
  <c r="R59" i="1"/>
  <c r="R60" i="1" s="1"/>
  <c r="R61" i="1" s="1"/>
  <c r="R53" i="1"/>
  <c r="R54" i="1" s="1"/>
  <c r="R55" i="1" s="1"/>
  <c r="R47" i="1"/>
  <c r="R48" i="1" s="1"/>
  <c r="R49" i="1" s="1"/>
  <c r="R41" i="1"/>
  <c r="J65" i="1"/>
  <c r="J59" i="1"/>
  <c r="J60" i="1" s="1"/>
  <c r="J61" i="1" s="1"/>
  <c r="J53" i="1"/>
  <c r="J54" i="1" s="1"/>
  <c r="J55" i="1" s="1"/>
  <c r="J47" i="1"/>
  <c r="J48" i="1" s="1"/>
  <c r="J49" i="1" s="1"/>
  <c r="J41" i="1"/>
  <c r="F65" i="1"/>
  <c r="F59" i="1"/>
  <c r="F60" i="1" s="1"/>
  <c r="F61" i="1" s="1"/>
  <c r="F53" i="1"/>
  <c r="F54" i="1" s="1"/>
  <c r="F55" i="1" s="1"/>
  <c r="F47" i="1"/>
  <c r="F48" i="1" s="1"/>
  <c r="F49" i="1" s="1"/>
  <c r="F41" i="1"/>
  <c r="AH65" i="1"/>
  <c r="AH59" i="1"/>
  <c r="AH60" i="1" s="1"/>
  <c r="AH61" i="1" s="1"/>
  <c r="AH53" i="1"/>
  <c r="AH54" i="1" s="1"/>
  <c r="AH55" i="1" s="1"/>
  <c r="AH47" i="1"/>
  <c r="AH48" i="1" s="1"/>
  <c r="AH49" i="1" s="1"/>
  <c r="AH41" i="1"/>
  <c r="AJ53" i="1"/>
  <c r="AJ54" i="1" s="1"/>
  <c r="AJ55" i="1" s="1"/>
  <c r="AJ65" i="1"/>
  <c r="AJ59" i="1"/>
  <c r="AJ60" i="1" s="1"/>
  <c r="AJ61" i="1" s="1"/>
  <c r="AJ47" i="1"/>
  <c r="AJ48" i="1" s="1"/>
  <c r="AJ49" i="1" s="1"/>
  <c r="AJ41" i="1"/>
  <c r="AD65" i="1"/>
  <c r="AD59" i="1"/>
  <c r="AD60" i="1" s="1"/>
  <c r="AD61" i="1" s="1"/>
  <c r="AD53" i="1"/>
  <c r="AD54" i="1" s="1"/>
  <c r="AD55" i="1" s="1"/>
  <c r="AD47" i="1"/>
  <c r="AD48" i="1" s="1"/>
  <c r="AD49" i="1" s="1"/>
  <c r="AD41" i="1"/>
  <c r="Y65" i="1"/>
  <c r="Y59" i="1"/>
  <c r="Y60" i="1" s="1"/>
  <c r="Y61" i="1" s="1"/>
  <c r="Y53" i="1"/>
  <c r="Y54" i="1" s="1"/>
  <c r="Y55" i="1" s="1"/>
  <c r="Y47" i="1"/>
  <c r="Y48" i="1" s="1"/>
  <c r="Y49" i="1" s="1"/>
  <c r="Y41" i="1"/>
  <c r="U65" i="1"/>
  <c r="U59" i="1"/>
  <c r="U60" i="1" s="1"/>
  <c r="U61" i="1" s="1"/>
  <c r="U53" i="1"/>
  <c r="U54" i="1" s="1"/>
  <c r="U55" i="1" s="1"/>
  <c r="U47" i="1"/>
  <c r="U48" i="1" s="1"/>
  <c r="U49" i="1" s="1"/>
  <c r="U41" i="1"/>
  <c r="S59" i="1"/>
  <c r="S60" i="1" s="1"/>
  <c r="S61" i="1" s="1"/>
  <c r="S53" i="1"/>
  <c r="S54" i="1" s="1"/>
  <c r="S55" i="1" s="1"/>
  <c r="S47" i="1"/>
  <c r="S48" i="1" s="1"/>
  <c r="S49" i="1" s="1"/>
  <c r="S65" i="1"/>
  <c r="S41" i="1"/>
  <c r="O59" i="1"/>
  <c r="O60" i="1" s="1"/>
  <c r="O61" i="1" s="1"/>
  <c r="O53" i="1"/>
  <c r="O54" i="1" s="1"/>
  <c r="O55" i="1" s="1"/>
  <c r="O47" i="1"/>
  <c r="O48" i="1" s="1"/>
  <c r="O49" i="1" s="1"/>
  <c r="O65" i="1"/>
  <c r="O41" i="1"/>
  <c r="I65" i="1"/>
  <c r="I59" i="1"/>
  <c r="I60" i="1" s="1"/>
  <c r="I61" i="1" s="1"/>
  <c r="I53" i="1"/>
  <c r="I54" i="1" s="1"/>
  <c r="I55" i="1" s="1"/>
  <c r="I47" i="1"/>
  <c r="I48" i="1" s="1"/>
  <c r="I49" i="1" s="1"/>
  <c r="I41" i="1"/>
  <c r="Q65" i="1"/>
  <c r="Q59" i="1"/>
  <c r="Q60" i="1" s="1"/>
  <c r="Q61" i="1" s="1"/>
  <c r="Q53" i="1"/>
  <c r="Q54" i="1" s="1"/>
  <c r="Q55" i="1" s="1"/>
  <c r="Q47" i="1"/>
  <c r="Q48" i="1" s="1"/>
  <c r="Q49" i="1" s="1"/>
  <c r="Q41" i="1"/>
  <c r="L53" i="1"/>
  <c r="L54" i="1" s="1"/>
  <c r="L55" i="1" s="1"/>
  <c r="L65" i="1"/>
  <c r="L59" i="1"/>
  <c r="L60" i="1" s="1"/>
  <c r="L61" i="1" s="1"/>
  <c r="L47" i="1"/>
  <c r="L48" i="1" s="1"/>
  <c r="L49" i="1" s="1"/>
  <c r="L41" i="1"/>
  <c r="H53" i="1"/>
  <c r="H54" i="1" s="1"/>
  <c r="H55" i="1" s="1"/>
  <c r="H65" i="1"/>
  <c r="H59" i="1"/>
  <c r="H60" i="1" s="1"/>
  <c r="H61" i="1" s="1"/>
  <c r="H41" i="1"/>
  <c r="H47" i="1"/>
  <c r="H48" i="1" s="1"/>
  <c r="H49" i="1" s="1"/>
  <c r="AN53" i="1"/>
  <c r="AN54" i="1" s="1"/>
  <c r="AN55" i="1" s="1"/>
  <c r="AN65" i="1"/>
  <c r="AN59" i="1"/>
  <c r="AN60" i="1" s="1"/>
  <c r="AN61" i="1" s="1"/>
  <c r="AN41" i="1"/>
  <c r="AN47" i="1"/>
  <c r="AN48" i="1" s="1"/>
  <c r="AN49" i="1" s="1"/>
  <c r="AL65" i="1"/>
  <c r="AL59" i="1"/>
  <c r="AL60" i="1" s="1"/>
  <c r="AL61" i="1" s="1"/>
  <c r="AL53" i="1"/>
  <c r="AL54" i="1" s="1"/>
  <c r="AL55" i="1" s="1"/>
  <c r="AL47" i="1"/>
  <c r="AL48" i="1" s="1"/>
  <c r="AL49" i="1" s="1"/>
  <c r="AL41" i="1"/>
  <c r="AK65" i="1"/>
  <c r="AK59" i="1"/>
  <c r="AK60" i="1" s="1"/>
  <c r="AK61" i="1" s="1"/>
  <c r="AK53" i="1"/>
  <c r="AK54" i="1" s="1"/>
  <c r="AK55" i="1" s="1"/>
  <c r="AK47" i="1"/>
  <c r="AK48" i="1" s="1"/>
  <c r="AK49" i="1" s="1"/>
  <c r="AK41" i="1"/>
  <c r="AG65" i="1"/>
  <c r="AG59" i="1"/>
  <c r="AG60" i="1" s="1"/>
  <c r="AG61" i="1" s="1"/>
  <c r="AG53" i="1"/>
  <c r="AG54" i="1" s="1"/>
  <c r="AG55" i="1" s="1"/>
  <c r="AG47" i="1"/>
  <c r="AG48" i="1" s="1"/>
  <c r="AG49" i="1" s="1"/>
  <c r="AG41" i="1"/>
  <c r="AE59" i="1"/>
  <c r="AE60" i="1" s="1"/>
  <c r="AE61" i="1" s="1"/>
  <c r="AE53" i="1"/>
  <c r="AE54" i="1" s="1"/>
  <c r="AE55" i="1" s="1"/>
  <c r="AE47" i="1"/>
  <c r="AE48" i="1" s="1"/>
  <c r="AE49" i="1" s="1"/>
  <c r="AE65" i="1"/>
  <c r="AE41" i="1"/>
  <c r="AB53" i="1"/>
  <c r="AB54" i="1" s="1"/>
  <c r="AB55" i="1" s="1"/>
  <c r="AB65" i="1"/>
  <c r="AB59" i="1"/>
  <c r="AB60" i="1" s="1"/>
  <c r="AB61" i="1" s="1"/>
  <c r="AB47" i="1"/>
  <c r="AB48" i="1" s="1"/>
  <c r="AB49" i="1" s="1"/>
  <c r="AB41" i="1"/>
  <c r="AA59" i="1"/>
  <c r="AA60" i="1" s="1"/>
  <c r="AA61" i="1" s="1"/>
  <c r="AA53" i="1"/>
  <c r="AA54" i="1" s="1"/>
  <c r="AA55" i="1" s="1"/>
  <c r="AA47" i="1"/>
  <c r="AA48" i="1" s="1"/>
  <c r="AA49" i="1" s="1"/>
  <c r="AA65" i="1"/>
  <c r="AA41" i="1"/>
  <c r="Z65" i="1"/>
  <c r="Z59" i="1"/>
  <c r="Z60" i="1" s="1"/>
  <c r="Z61" i="1" s="1"/>
  <c r="Z53" i="1"/>
  <c r="Z54" i="1" s="1"/>
  <c r="Z55" i="1" s="1"/>
  <c r="Z47" i="1"/>
  <c r="Z48" i="1" s="1"/>
  <c r="Z49" i="1" s="1"/>
  <c r="Z41" i="1"/>
  <c r="W59" i="1"/>
  <c r="W60" i="1" s="1"/>
  <c r="W61" i="1" s="1"/>
  <c r="W53" i="1"/>
  <c r="W54" i="1" s="1"/>
  <c r="W55" i="1" s="1"/>
  <c r="W47" i="1"/>
  <c r="W48" i="1" s="1"/>
  <c r="W49" i="1" s="1"/>
  <c r="W65" i="1"/>
  <c r="W41" i="1"/>
  <c r="T53" i="1"/>
  <c r="T54" i="1" s="1"/>
  <c r="T55" i="1" s="1"/>
  <c r="T65" i="1"/>
  <c r="T59" i="1"/>
  <c r="T60" i="1" s="1"/>
  <c r="T61" i="1" s="1"/>
  <c r="T47" i="1"/>
  <c r="T48" i="1" s="1"/>
  <c r="T49" i="1" s="1"/>
  <c r="T41" i="1"/>
  <c r="P53" i="1"/>
  <c r="P54" i="1" s="1"/>
  <c r="P55" i="1" s="1"/>
  <c r="P65" i="1"/>
  <c r="P59" i="1"/>
  <c r="P60" i="1" s="1"/>
  <c r="P61" i="1" s="1"/>
  <c r="P41" i="1"/>
  <c r="P47" i="1"/>
  <c r="P48" i="1" s="1"/>
  <c r="P49" i="1" s="1"/>
  <c r="N65" i="1"/>
  <c r="N59" i="1"/>
  <c r="N60" i="1" s="1"/>
  <c r="N61" i="1" s="1"/>
  <c r="N53" i="1"/>
  <c r="N54" i="1" s="1"/>
  <c r="N55" i="1" s="1"/>
  <c r="N47" i="1"/>
  <c r="N48" i="1" s="1"/>
  <c r="N49" i="1" s="1"/>
  <c r="N41" i="1"/>
  <c r="K59" i="1"/>
  <c r="K60" i="1" s="1"/>
  <c r="K61" i="1" s="1"/>
  <c r="K53" i="1"/>
  <c r="K54" i="1" s="1"/>
  <c r="K55" i="1" s="1"/>
  <c r="K47" i="1"/>
  <c r="K48" i="1" s="1"/>
  <c r="K49" i="1" s="1"/>
  <c r="K65" i="1"/>
  <c r="K41" i="1"/>
  <c r="AI59" i="1"/>
  <c r="AI60" i="1" s="1"/>
  <c r="AI61" i="1" s="1"/>
  <c r="AI53" i="1"/>
  <c r="AI54" i="1" s="1"/>
  <c r="AI55" i="1" s="1"/>
  <c r="AI47" i="1"/>
  <c r="AI48" i="1" s="1"/>
  <c r="AI49" i="1" s="1"/>
  <c r="AI65" i="1"/>
  <c r="AI41" i="1"/>
  <c r="AF53" i="1"/>
  <c r="AF54" i="1" s="1"/>
  <c r="AF55" i="1" s="1"/>
  <c r="AF65" i="1"/>
  <c r="AF59" i="1"/>
  <c r="AF60" i="1" s="1"/>
  <c r="AF61" i="1" s="1"/>
  <c r="AF41" i="1"/>
  <c r="AF47" i="1"/>
  <c r="AF48" i="1" s="1"/>
  <c r="AF49" i="1" s="1"/>
  <c r="AC65" i="1"/>
  <c r="AC59" i="1"/>
  <c r="AC60" i="1" s="1"/>
  <c r="AC61" i="1" s="1"/>
  <c r="AC53" i="1"/>
  <c r="AC54" i="1" s="1"/>
  <c r="AC55" i="1" s="1"/>
  <c r="AC47" i="1"/>
  <c r="AC48" i="1" s="1"/>
  <c r="AC49" i="1" s="1"/>
  <c r="AC41" i="1"/>
  <c r="X53" i="1"/>
  <c r="X54" i="1" s="1"/>
  <c r="X55" i="1" s="1"/>
  <c r="X65" i="1"/>
  <c r="X59" i="1"/>
  <c r="X60" i="1" s="1"/>
  <c r="X61" i="1" s="1"/>
  <c r="X41" i="1"/>
  <c r="X47" i="1"/>
  <c r="X48" i="1" s="1"/>
  <c r="X49" i="1" s="1"/>
  <c r="V65" i="1"/>
  <c r="V59" i="1"/>
  <c r="V60" i="1" s="1"/>
  <c r="V61" i="1" s="1"/>
  <c r="V53" i="1"/>
  <c r="V54" i="1" s="1"/>
  <c r="V55" i="1" s="1"/>
  <c r="V47" i="1"/>
  <c r="V48" i="1" s="1"/>
  <c r="V49" i="1" s="1"/>
  <c r="V41" i="1"/>
  <c r="M65" i="1"/>
  <c r="M59" i="1"/>
  <c r="M60" i="1" s="1"/>
  <c r="M61" i="1" s="1"/>
  <c r="M53" i="1"/>
  <c r="M54" i="1" s="1"/>
  <c r="M55" i="1" s="1"/>
  <c r="M47" i="1"/>
  <c r="M48" i="1" s="1"/>
  <c r="M49" i="1" s="1"/>
  <c r="M41" i="1"/>
  <c r="E65" i="1"/>
  <c r="E59" i="1"/>
  <c r="E60" i="1" s="1"/>
  <c r="E61" i="1" s="1"/>
  <c r="E53" i="1"/>
  <c r="E54" i="1" s="1"/>
  <c r="E55" i="1" s="1"/>
  <c r="E31" i="1"/>
  <c r="E25" i="1"/>
  <c r="E30" i="1"/>
  <c r="F30" i="1" s="1"/>
  <c r="E22" i="1"/>
  <c r="E27" i="1"/>
  <c r="E21" i="1"/>
  <c r="E47" i="1"/>
  <c r="E48" i="1" s="1"/>
  <c r="E49" i="1" s="1"/>
  <c r="E41" i="1"/>
  <c r="E26" i="1"/>
  <c r="F25" i="1"/>
  <c r="E18" i="1"/>
  <c r="E16" i="1"/>
  <c r="E15" i="1"/>
  <c r="E14" i="1"/>
  <c r="E17" i="1"/>
  <c r="F16" i="1"/>
  <c r="F15" i="1"/>
  <c r="G59" i="1"/>
  <c r="G60" i="1" s="1"/>
  <c r="G61" i="1" s="1"/>
  <c r="G53" i="1"/>
  <c r="G54" i="1" s="1"/>
  <c r="G55" i="1" s="1"/>
  <c r="G47" i="1"/>
  <c r="G48" i="1" s="1"/>
  <c r="G49" i="1" s="1"/>
  <c r="G65" i="1"/>
  <c r="G41" i="1"/>
  <c r="E28" i="3" a="1"/>
  <c r="E19" i="3" a="1"/>
  <c r="E29" i="3" a="1"/>
  <c r="E22" i="3" a="1"/>
  <c r="E17" i="3" a="1"/>
  <c r="F17" i="3" a="1"/>
  <c r="E18" i="3" a="1"/>
  <c r="E26" i="3" a="1"/>
  <c r="E25" i="3" a="1"/>
  <c r="E16" i="3" a="1"/>
  <c r="F16" i="3" a="1"/>
  <c r="E24" i="3" a="1"/>
  <c r="E15" i="3" a="1"/>
  <c r="E21" i="3" a="1"/>
  <c r="F24" i="3" a="1"/>
  <c r="F28" i="3" a="1"/>
  <c r="F28" i="3" l="1"/>
  <c r="F24" i="3"/>
  <c r="E21" i="3"/>
  <c r="E15" i="3"/>
  <c r="E24" i="3"/>
  <c r="F16" i="3"/>
  <c r="E16" i="3"/>
  <c r="E25" i="3"/>
  <c r="E26" i="3"/>
  <c r="E18" i="3"/>
  <c r="F17" i="3"/>
  <c r="E17" i="3"/>
  <c r="E22" i="3"/>
  <c r="E29" i="3"/>
  <c r="E19" i="3"/>
  <c r="E28" i="3"/>
  <c r="G30" i="1"/>
  <c r="F26" i="1"/>
  <c r="F22" i="1"/>
  <c r="F31" i="1"/>
  <c r="F18" i="1"/>
  <c r="G18" i="1" s="1"/>
  <c r="G15" i="1"/>
  <c r="I11" i="1"/>
  <c r="I42" i="1"/>
  <c r="F11" i="1"/>
  <c r="F42" i="1"/>
  <c r="G11" i="1"/>
  <c r="G42" i="1"/>
  <c r="AB11" i="1"/>
  <c r="AB42" i="1"/>
  <c r="AK11" i="1"/>
  <c r="AK42" i="1"/>
  <c r="H11" i="1"/>
  <c r="H42" i="1"/>
  <c r="L11" i="1"/>
  <c r="L42" i="1"/>
  <c r="Y11" i="1"/>
  <c r="Y42" i="1"/>
  <c r="AJ11" i="1"/>
  <c r="AJ42" i="1"/>
  <c r="J11" i="1"/>
  <c r="J42" i="1"/>
  <c r="M11" i="1"/>
  <c r="M42" i="1"/>
  <c r="V11" i="1"/>
  <c r="V42" i="1"/>
  <c r="AI11" i="1"/>
  <c r="AI42" i="1"/>
  <c r="K11" i="1"/>
  <c r="K42" i="1"/>
  <c r="AA11" i="1"/>
  <c r="AA42" i="1"/>
  <c r="AN11" i="1"/>
  <c r="AN42" i="1"/>
  <c r="G26" i="1"/>
  <c r="F17" i="1"/>
  <c r="E11" i="1"/>
  <c r="E42" i="1"/>
  <c r="H30" i="1"/>
  <c r="F21" i="1"/>
  <c r="F27" i="1"/>
  <c r="N11" i="1"/>
  <c r="N42" i="1"/>
  <c r="W11" i="1"/>
  <c r="W42" i="1"/>
  <c r="AE11" i="1"/>
  <c r="AE42" i="1"/>
  <c r="AL11" i="1"/>
  <c r="AL42" i="1"/>
  <c r="Q11" i="1"/>
  <c r="Q42" i="1"/>
  <c r="O11" i="1"/>
  <c r="O42" i="1"/>
  <c r="S11" i="1"/>
  <c r="S42" i="1"/>
  <c r="AH11" i="1"/>
  <c r="AH42" i="1"/>
  <c r="AC11" i="1"/>
  <c r="AC42" i="1"/>
  <c r="P11" i="1"/>
  <c r="P42" i="1"/>
  <c r="T11" i="1"/>
  <c r="T42" i="1"/>
  <c r="G16" i="1"/>
  <c r="E12" i="1"/>
  <c r="E10" i="1"/>
  <c r="F14" i="1"/>
  <c r="H16" i="1"/>
  <c r="G25" i="1"/>
  <c r="G31" i="1"/>
  <c r="X11" i="1"/>
  <c r="X42" i="1"/>
  <c r="AF11" i="1"/>
  <c r="AF42" i="1"/>
  <c r="Z11" i="1"/>
  <c r="Z42" i="1"/>
  <c r="AG11" i="1"/>
  <c r="AG42" i="1"/>
  <c r="U11" i="1"/>
  <c r="U42" i="1"/>
  <c r="AD11" i="1"/>
  <c r="AD42" i="1"/>
  <c r="R11" i="1"/>
  <c r="R42" i="1"/>
  <c r="AM11" i="1"/>
  <c r="AM42" i="1"/>
  <c r="G28" i="3" a="1"/>
  <c r="F19" i="3" a="1"/>
  <c r="G25" i="3" a="1"/>
  <c r="AF12" i="3" a="1"/>
  <c r="AG12" i="3" a="1"/>
  <c r="AD12" i="3" a="1"/>
  <c r="AM12" i="3" a="1"/>
  <c r="X12" i="3" a="1"/>
  <c r="Z12" i="3" a="1"/>
  <c r="U12" i="3" a="1"/>
  <c r="R12" i="3" a="1"/>
  <c r="F25" i="3" a="1"/>
  <c r="F12" i="3" a="1"/>
  <c r="AB12" i="3" a="1"/>
  <c r="H12" i="3" a="1"/>
  <c r="Y12" i="3" a="1"/>
  <c r="J12" i="3" a="1"/>
  <c r="V12" i="3" a="1"/>
  <c r="K12" i="3" a="1"/>
  <c r="AN12" i="3" a="1"/>
  <c r="F18" i="3" a="1"/>
  <c r="H28" i="3" a="1"/>
  <c r="F15" i="3" a="1"/>
  <c r="F22" i="3" a="1"/>
  <c r="G16" i="3" a="1"/>
  <c r="E12" i="3" a="1"/>
  <c r="F21" i="3" a="1"/>
  <c r="W12" i="3" a="1"/>
  <c r="AL12" i="3" a="1"/>
  <c r="O12" i="3" a="1"/>
  <c r="AH12" i="3" a="1"/>
  <c r="P12" i="3" a="1"/>
  <c r="G17" i="3" a="1"/>
  <c r="H17" i="3" a="1"/>
  <c r="F29" i="3" a="1"/>
  <c r="I12" i="3" a="1"/>
  <c r="G12" i="3" a="1"/>
  <c r="AK12" i="3" a="1"/>
  <c r="L12" i="3" a="1"/>
  <c r="AJ12" i="3" a="1"/>
  <c r="M12" i="3" a="1"/>
  <c r="AI12" i="3" a="1"/>
  <c r="AA12" i="3" a="1"/>
  <c r="F26" i="3" a="1"/>
  <c r="E13" i="3" a="1"/>
  <c r="G24" i="3" a="1"/>
  <c r="N12" i="3" a="1"/>
  <c r="AE12" i="3" a="1"/>
  <c r="Q12" i="3" a="1"/>
  <c r="S12" i="3" a="1"/>
  <c r="AC12" i="3" a="1"/>
  <c r="T12" i="3" a="1"/>
  <c r="E11" i="3" a="1"/>
  <c r="G29" i="3" a="1"/>
  <c r="G19" i="3" a="1"/>
  <c r="G19" i="3" l="1"/>
  <c r="G29" i="3"/>
  <c r="E11" i="3"/>
  <c r="T12" i="3"/>
  <c r="AC12" i="3"/>
  <c r="S12" i="3"/>
  <c r="Q12" i="3"/>
  <c r="AE12" i="3"/>
  <c r="N12" i="3"/>
  <c r="G24" i="3"/>
  <c r="E13" i="3"/>
  <c r="F26" i="3"/>
  <c r="AA12" i="3"/>
  <c r="AI12" i="3"/>
  <c r="M12" i="3"/>
  <c r="AJ12" i="3"/>
  <c r="L12" i="3"/>
  <c r="AK12" i="3"/>
  <c r="G12" i="3"/>
  <c r="I12" i="3"/>
  <c r="F29" i="3"/>
  <c r="H17" i="3"/>
  <c r="G17" i="3"/>
  <c r="P12" i="3"/>
  <c r="AH12" i="3"/>
  <c r="O12" i="3"/>
  <c r="AL12" i="3"/>
  <c r="W12" i="3"/>
  <c r="F21" i="3"/>
  <c r="E12" i="3"/>
  <c r="G16" i="3"/>
  <c r="F22" i="3"/>
  <c r="F15" i="3"/>
  <c r="H28" i="3"/>
  <c r="F18" i="3"/>
  <c r="AN12" i="3"/>
  <c r="K12" i="3"/>
  <c r="V12" i="3"/>
  <c r="J12" i="3"/>
  <c r="Y12" i="3"/>
  <c r="H12" i="3"/>
  <c r="AB12" i="3"/>
  <c r="F12" i="3"/>
  <c r="F25" i="3"/>
  <c r="R12" i="3"/>
  <c r="U12" i="3"/>
  <c r="Z12" i="3"/>
  <c r="X12" i="3"/>
  <c r="AM12" i="3"/>
  <c r="AD12" i="3"/>
  <c r="AG12" i="3"/>
  <c r="AF12" i="3"/>
  <c r="G25" i="3"/>
  <c r="F19" i="3"/>
  <c r="G28" i="3"/>
  <c r="H18" i="1"/>
  <c r="I18" i="1" s="1"/>
  <c r="H15" i="1"/>
  <c r="G22" i="1"/>
  <c r="H26" i="1"/>
  <c r="AG43" i="1"/>
  <c r="AG38" i="1" s="1"/>
  <c r="H25" i="1"/>
  <c r="AH43" i="1"/>
  <c r="AH38" i="1" s="1"/>
  <c r="O43" i="1"/>
  <c r="O38" i="1" s="1"/>
  <c r="AL43" i="1"/>
  <c r="AL38" i="1" s="1"/>
  <c r="W43" i="1"/>
  <c r="W38" i="1" s="1"/>
  <c r="G27" i="1"/>
  <c r="E43" i="1"/>
  <c r="E38" i="1" s="1"/>
  <c r="AA43" i="1"/>
  <c r="AA38" i="1" s="1"/>
  <c r="AI43" i="1"/>
  <c r="AI38" i="1" s="1"/>
  <c r="M43" i="1"/>
  <c r="M38" i="1" s="1"/>
  <c r="L43" i="1"/>
  <c r="L38" i="1" s="1"/>
  <c r="AK43" i="1"/>
  <c r="AK38" i="1" s="1"/>
  <c r="AM43" i="1"/>
  <c r="AM38" i="1" s="1"/>
  <c r="R43" i="1"/>
  <c r="R38" i="1" s="1"/>
  <c r="I25" i="1"/>
  <c r="H31" i="1"/>
  <c r="I26" i="1"/>
  <c r="P43" i="1"/>
  <c r="P38" i="1" s="1"/>
  <c r="G21" i="1"/>
  <c r="G17" i="1"/>
  <c r="AJ43" i="1"/>
  <c r="AJ38" i="1" s="1"/>
  <c r="G43" i="1"/>
  <c r="G38" i="1" s="1"/>
  <c r="Z43" i="1"/>
  <c r="Z38" i="1" s="1"/>
  <c r="AF43" i="1"/>
  <c r="AF38" i="1" s="1"/>
  <c r="X43" i="1"/>
  <c r="X38" i="1" s="1"/>
  <c r="I16" i="1"/>
  <c r="S43" i="1"/>
  <c r="S38" i="1" s="1"/>
  <c r="Q43" i="1"/>
  <c r="Q38" i="1" s="1"/>
  <c r="AE43" i="1"/>
  <c r="AE38" i="1" s="1"/>
  <c r="N43" i="1"/>
  <c r="N38" i="1" s="1"/>
  <c r="AN43" i="1"/>
  <c r="AN38" i="1" s="1"/>
  <c r="K43" i="1"/>
  <c r="K38" i="1" s="1"/>
  <c r="V43" i="1"/>
  <c r="V38" i="1" s="1"/>
  <c r="I30" i="1"/>
  <c r="H43" i="1"/>
  <c r="H38" i="1" s="1"/>
  <c r="AB43" i="1"/>
  <c r="AB38" i="1" s="1"/>
  <c r="AD43" i="1"/>
  <c r="AD38" i="1" s="1"/>
  <c r="U43" i="1"/>
  <c r="U38" i="1" s="1"/>
  <c r="F12" i="1"/>
  <c r="F10" i="1"/>
  <c r="G14" i="1"/>
  <c r="E37" i="1"/>
  <c r="T43" i="1"/>
  <c r="T38" i="1" s="1"/>
  <c r="AC43" i="1"/>
  <c r="AC38" i="1" s="1"/>
  <c r="J25" i="1"/>
  <c r="J43" i="1"/>
  <c r="J38" i="1" s="1"/>
  <c r="Y43" i="1"/>
  <c r="Y38" i="1" s="1"/>
  <c r="J26" i="1"/>
  <c r="F43" i="1"/>
  <c r="F38" i="1" s="1"/>
  <c r="I43" i="1"/>
  <c r="I38" i="1" s="1"/>
  <c r="H16" i="3" a="1"/>
  <c r="H24" i="3" a="1"/>
  <c r="W35" i="3" a="1"/>
  <c r="AI35" i="3" a="1"/>
  <c r="AM35" i="3" a="1"/>
  <c r="I25" i="3" a="1"/>
  <c r="G18" i="3" a="1"/>
  <c r="I17" i="3" a="1"/>
  <c r="N35" i="3" a="1"/>
  <c r="F13" i="3" a="1"/>
  <c r="T35" i="3" a="1"/>
  <c r="G22" i="3" a="1"/>
  <c r="AH35" i="3" a="1"/>
  <c r="G26" i="3" a="1"/>
  <c r="M35" i="3" a="1"/>
  <c r="R35" i="3" a="1"/>
  <c r="I19" i="3" a="1"/>
  <c r="AJ35" i="3" a="1"/>
  <c r="Z35" i="3" a="1"/>
  <c r="S35" i="3" a="1"/>
  <c r="AN35" i="3" a="1"/>
  <c r="I28" i="3" a="1"/>
  <c r="AD35" i="3" a="1"/>
  <c r="F11" i="3" a="1"/>
  <c r="AC35" i="3" a="1"/>
  <c r="Y35" i="3" a="1"/>
  <c r="J25" i="3" a="1"/>
  <c r="H25" i="3" a="1"/>
  <c r="O35" i="3" a="1"/>
  <c r="E35" i="3" a="1"/>
  <c r="L35" i="3" a="1"/>
  <c r="I24" i="3" a="1"/>
  <c r="P35" i="3" a="1"/>
  <c r="AF35" i="3" a="1"/>
  <c r="Q35" i="3" a="1"/>
  <c r="K35" i="3" a="1"/>
  <c r="H35" i="3" a="1"/>
  <c r="U35" i="3" a="1"/>
  <c r="G15" i="3" a="1"/>
  <c r="J24" i="3" a="1"/>
  <c r="I35" i="3" a="1"/>
  <c r="H19" i="3" a="1"/>
  <c r="AG35" i="3" a="1"/>
  <c r="AL35" i="3" a="1"/>
  <c r="AA35" i="3" a="1"/>
  <c r="AK35" i="3" a="1"/>
  <c r="H29" i="3" a="1"/>
  <c r="G21" i="3" a="1"/>
  <c r="X35" i="3" a="1"/>
  <c r="AE35" i="3" a="1"/>
  <c r="E34" i="3" a="1"/>
  <c r="F35" i="3" a="1"/>
  <c r="J35" i="3" a="1"/>
  <c r="G35" i="3" a="1"/>
  <c r="V35" i="3" a="1"/>
  <c r="AB35" i="3" a="1"/>
  <c r="AB35" i="3" l="1"/>
  <c r="V35" i="3"/>
  <c r="G35" i="3"/>
  <c r="J35" i="3"/>
  <c r="F35" i="3"/>
  <c r="E34" i="3"/>
  <c r="AE35" i="3"/>
  <c r="X35" i="3"/>
  <c r="G21" i="3"/>
  <c r="H29" i="3"/>
  <c r="AK35" i="3"/>
  <c r="AA35" i="3"/>
  <c r="AL35" i="3"/>
  <c r="AG35" i="3"/>
  <c r="H19" i="3"/>
  <c r="I35" i="3"/>
  <c r="J24" i="3"/>
  <c r="G15" i="3"/>
  <c r="U35" i="3"/>
  <c r="H35" i="3"/>
  <c r="K35" i="3"/>
  <c r="Q35" i="3"/>
  <c r="AF35" i="3"/>
  <c r="P35" i="3"/>
  <c r="I24" i="3"/>
  <c r="L35" i="3"/>
  <c r="E35" i="3"/>
  <c r="O35" i="3"/>
  <c r="H25" i="3"/>
  <c r="J25" i="3"/>
  <c r="Y35" i="3"/>
  <c r="AC35" i="3"/>
  <c r="F11" i="3"/>
  <c r="AD35" i="3"/>
  <c r="I28" i="3"/>
  <c r="AN35" i="3"/>
  <c r="S35" i="3"/>
  <c r="Z35" i="3"/>
  <c r="AJ35" i="3"/>
  <c r="I19" i="3"/>
  <c r="R35" i="3"/>
  <c r="M35" i="3"/>
  <c r="G26" i="3"/>
  <c r="AH35" i="3"/>
  <c r="G22" i="3"/>
  <c r="T35" i="3"/>
  <c r="F13" i="3"/>
  <c r="N35" i="3"/>
  <c r="I17" i="3"/>
  <c r="G18" i="3"/>
  <c r="I25" i="3"/>
  <c r="AM35" i="3"/>
  <c r="AI35" i="3"/>
  <c r="W35" i="3"/>
  <c r="H24" i="3"/>
  <c r="H16" i="3"/>
  <c r="E35" i="1"/>
  <c r="J18" i="1"/>
  <c r="H22" i="1"/>
  <c r="H17" i="1"/>
  <c r="I15" i="1"/>
  <c r="K26" i="1"/>
  <c r="J16" i="1"/>
  <c r="K25" i="1"/>
  <c r="K18" i="1"/>
  <c r="G10" i="1"/>
  <c r="G12" i="1"/>
  <c r="F37" i="1"/>
  <c r="H21" i="1"/>
  <c r="I21" i="1"/>
  <c r="E34" i="1"/>
  <c r="I31" i="1"/>
  <c r="H14" i="1"/>
  <c r="H27" i="1"/>
  <c r="L26" i="1"/>
  <c r="J30" i="1"/>
  <c r="L18" i="1"/>
  <c r="E32" i="3" a="1"/>
  <c r="I16" i="3" a="1"/>
  <c r="K24" i="3" a="1"/>
  <c r="F34" i="3" a="1"/>
  <c r="E31" i="3" a="1"/>
  <c r="L19" i="3" a="1"/>
  <c r="H15" i="3" a="1"/>
  <c r="J19" i="3" a="1"/>
  <c r="K19" i="3" a="1"/>
  <c r="H21" i="3" a="1"/>
  <c r="I29" i="3" a="1"/>
  <c r="J28" i="3" a="1"/>
  <c r="H22" i="3" a="1"/>
  <c r="K25" i="3" a="1"/>
  <c r="G11" i="3" a="1"/>
  <c r="I21" i="3" a="1"/>
  <c r="H18" i="3" a="1"/>
  <c r="J17" i="3" a="1"/>
  <c r="G13" i="3" a="1"/>
  <c r="H26" i="3" a="1"/>
  <c r="L25" i="3" a="1"/>
  <c r="L25" i="3" l="1"/>
  <c r="H26" i="3"/>
  <c r="G13" i="3"/>
  <c r="J17" i="3"/>
  <c r="H18" i="3"/>
  <c r="I21" i="3"/>
  <c r="G11" i="3"/>
  <c r="K25" i="3"/>
  <c r="H22" i="3"/>
  <c r="J28" i="3"/>
  <c r="I29" i="3"/>
  <c r="H21" i="3"/>
  <c r="K19" i="3"/>
  <c r="J19" i="3"/>
  <c r="H15" i="3"/>
  <c r="L19" i="3"/>
  <c r="E31" i="3"/>
  <c r="F34" i="3"/>
  <c r="K24" i="3"/>
  <c r="I16" i="3"/>
  <c r="E32" i="3"/>
  <c r="I17" i="1"/>
  <c r="I22" i="1"/>
  <c r="J22" i="1" s="1"/>
  <c r="E8" i="1"/>
  <c r="F35" i="1"/>
  <c r="J15" i="1"/>
  <c r="K16" i="1"/>
  <c r="K30" i="1"/>
  <c r="M26" i="1"/>
  <c r="H12" i="1"/>
  <c r="H10" i="1"/>
  <c r="I14" i="1"/>
  <c r="G37" i="1"/>
  <c r="E9" i="1"/>
  <c r="J21" i="1"/>
  <c r="I27" i="1"/>
  <c r="J31" i="1"/>
  <c r="M18" i="1"/>
  <c r="L25" i="1"/>
  <c r="I22" i="3" a="1"/>
  <c r="K17" i="3" a="1"/>
  <c r="E9" i="3" a="1"/>
  <c r="K28" i="3" a="1"/>
  <c r="I15" i="3" a="1"/>
  <c r="E10" i="3" a="1"/>
  <c r="J29" i="3" a="1"/>
  <c r="G34" i="3" a="1"/>
  <c r="M19" i="3" a="1"/>
  <c r="F32" i="3" a="1"/>
  <c r="M25" i="3" a="1"/>
  <c r="I18" i="3" a="1"/>
  <c r="J16" i="3" a="1"/>
  <c r="H13" i="3" a="1"/>
  <c r="J21" i="3" a="1"/>
  <c r="L24" i="3" a="1"/>
  <c r="H11" i="3" a="1"/>
  <c r="I26" i="3" a="1"/>
  <c r="J22" i="3" a="1"/>
  <c r="J22" i="3" l="1"/>
  <c r="I26" i="3"/>
  <c r="H11" i="3"/>
  <c r="L24" i="3"/>
  <c r="J21" i="3"/>
  <c r="H13" i="3"/>
  <c r="J16" i="3"/>
  <c r="I18" i="3"/>
  <c r="M25" i="3"/>
  <c r="F32" i="3"/>
  <c r="M19" i="3"/>
  <c r="G34" i="3"/>
  <c r="J29" i="3"/>
  <c r="E10" i="3"/>
  <c r="I15" i="3"/>
  <c r="K28" i="3"/>
  <c r="E9" i="3"/>
  <c r="K17" i="3"/>
  <c r="I22" i="3"/>
  <c r="J17" i="1"/>
  <c r="F34" i="1"/>
  <c r="N18" i="1"/>
  <c r="O18" i="1" s="1"/>
  <c r="G35" i="1"/>
  <c r="K15" i="1"/>
  <c r="K22" i="1"/>
  <c r="L22" i="1" s="1"/>
  <c r="K31" i="1"/>
  <c r="I12" i="1"/>
  <c r="I10" i="1"/>
  <c r="H37" i="1"/>
  <c r="M25" i="1"/>
  <c r="L16" i="1"/>
  <c r="J14" i="1"/>
  <c r="L30" i="1"/>
  <c r="K21" i="1"/>
  <c r="J27" i="1"/>
  <c r="N26" i="1"/>
  <c r="J18" i="3" a="1"/>
  <c r="K16" i="3" a="1"/>
  <c r="K29" i="3" a="1"/>
  <c r="I13" i="3" a="1"/>
  <c r="L17" i="3" a="1"/>
  <c r="K21" i="3" a="1"/>
  <c r="N19" i="3" a="1"/>
  <c r="N25" i="3" a="1"/>
  <c r="G32" i="3" a="1"/>
  <c r="M24" i="3" a="1"/>
  <c r="F31" i="3" a="1"/>
  <c r="K22" i="3" a="1"/>
  <c r="I11" i="3" a="1"/>
  <c r="J26" i="3" a="1"/>
  <c r="O19" i="3" a="1"/>
  <c r="L22" i="3" a="1"/>
  <c r="L28" i="3" a="1"/>
  <c r="H34" i="3" a="1"/>
  <c r="J15" i="3" a="1"/>
  <c r="J15" i="3" l="1"/>
  <c r="H34" i="3"/>
  <c r="L28" i="3"/>
  <c r="L22" i="3"/>
  <c r="O19" i="3"/>
  <c r="J26" i="3"/>
  <c r="I11" i="3"/>
  <c r="K22" i="3"/>
  <c r="F31" i="3"/>
  <c r="M24" i="3"/>
  <c r="G32" i="3"/>
  <c r="N25" i="3"/>
  <c r="N19" i="3"/>
  <c r="K21" i="3"/>
  <c r="L17" i="3"/>
  <c r="I13" i="3"/>
  <c r="K29" i="3"/>
  <c r="K16" i="3"/>
  <c r="J18" i="3"/>
  <c r="H35" i="1"/>
  <c r="N22" i="1"/>
  <c r="M22" i="1"/>
  <c r="F8" i="1"/>
  <c r="G34" i="1"/>
  <c r="O26" i="1"/>
  <c r="L15" i="1"/>
  <c r="K17" i="1"/>
  <c r="M16" i="1"/>
  <c r="N16" i="1"/>
  <c r="P18" i="1"/>
  <c r="Q18" i="1"/>
  <c r="M30" i="1"/>
  <c r="K27" i="1"/>
  <c r="N25" i="1"/>
  <c r="L21" i="1"/>
  <c r="I37" i="1"/>
  <c r="L31" i="1"/>
  <c r="J12" i="1"/>
  <c r="J10" i="1"/>
  <c r="K14" i="1"/>
  <c r="N22" i="3" a="1"/>
  <c r="O25" i="3" a="1"/>
  <c r="L29" i="3" a="1"/>
  <c r="M22" i="3" a="1"/>
  <c r="L16" i="3" a="1"/>
  <c r="M17" i="3" a="1"/>
  <c r="M28" i="3" a="1"/>
  <c r="L21" i="3" a="1"/>
  <c r="J13" i="3" a="1"/>
  <c r="F9" i="3" a="1"/>
  <c r="N17" i="3" a="1"/>
  <c r="K26" i="3" a="1"/>
  <c r="I34" i="3" a="1"/>
  <c r="J11" i="3" a="1"/>
  <c r="H32" i="3" a="1"/>
  <c r="G31" i="3" a="1"/>
  <c r="K18" i="3" a="1"/>
  <c r="P19" i="3" a="1"/>
  <c r="N24" i="3" a="1"/>
  <c r="K15" i="3" a="1"/>
  <c r="Q19" i="3" a="1"/>
  <c r="Q19" i="3" l="1"/>
  <c r="K15" i="3"/>
  <c r="N24" i="3"/>
  <c r="P19" i="3"/>
  <c r="K18" i="3"/>
  <c r="G31" i="3"/>
  <c r="H32" i="3"/>
  <c r="J11" i="3"/>
  <c r="I34" i="3"/>
  <c r="K26" i="3"/>
  <c r="N17" i="3"/>
  <c r="F9" i="3"/>
  <c r="J13" i="3"/>
  <c r="L21" i="3"/>
  <c r="M28" i="3"/>
  <c r="M17" i="3"/>
  <c r="L16" i="3"/>
  <c r="M22" i="3"/>
  <c r="L29" i="3"/>
  <c r="O25" i="3"/>
  <c r="N22" i="3"/>
  <c r="R18" i="1"/>
  <c r="L14" i="1"/>
  <c r="L12" i="1" s="1"/>
  <c r="O25" i="1"/>
  <c r="L17" i="1"/>
  <c r="G8" i="1"/>
  <c r="H34" i="1"/>
  <c r="I35" i="1"/>
  <c r="L27" i="1"/>
  <c r="O16" i="1"/>
  <c r="F9" i="1"/>
  <c r="G9" i="1"/>
  <c r="M21" i="1"/>
  <c r="N30" i="1"/>
  <c r="M15" i="1"/>
  <c r="P26" i="1"/>
  <c r="O22" i="1"/>
  <c r="M14" i="1"/>
  <c r="K12" i="1"/>
  <c r="K10" i="1"/>
  <c r="J37" i="1"/>
  <c r="M31" i="1"/>
  <c r="L18" i="3" a="1"/>
  <c r="L26" i="3" a="1"/>
  <c r="R19" i="3" a="1"/>
  <c r="G9" i="3" a="1"/>
  <c r="O17" i="3" a="1"/>
  <c r="N28" i="3" a="1"/>
  <c r="O22" i="3" a="1"/>
  <c r="L13" i="3" a="1"/>
  <c r="K11" i="3" a="1"/>
  <c r="M15" i="3" a="1"/>
  <c r="L15" i="3" a="1"/>
  <c r="H31" i="3" a="1"/>
  <c r="F10" i="3" a="1"/>
  <c r="M16" i="3" a="1"/>
  <c r="M29" i="3" a="1"/>
  <c r="O24" i="3" a="1"/>
  <c r="I32" i="3" a="1"/>
  <c r="G10" i="3" a="1"/>
  <c r="J34" i="3" a="1"/>
  <c r="M21" i="3" a="1"/>
  <c r="P25" i="3" a="1"/>
  <c r="K13" i="3" a="1"/>
  <c r="K13" i="3" l="1"/>
  <c r="P25" i="3"/>
  <c r="M21" i="3"/>
  <c r="J34" i="3"/>
  <c r="G10" i="3"/>
  <c r="I32" i="3"/>
  <c r="O24" i="3"/>
  <c r="M29" i="3"/>
  <c r="M16" i="3"/>
  <c r="F10" i="3"/>
  <c r="H31" i="3"/>
  <c r="L15" i="3"/>
  <c r="M15" i="3"/>
  <c r="K11" i="3"/>
  <c r="L13" i="3"/>
  <c r="O22" i="3"/>
  <c r="N28" i="3"/>
  <c r="O17" i="3"/>
  <c r="G9" i="3"/>
  <c r="R19" i="3"/>
  <c r="L26" i="3"/>
  <c r="L18" i="3"/>
  <c r="L10" i="1"/>
  <c r="Q26" i="1"/>
  <c r="N21" i="1"/>
  <c r="J35" i="1"/>
  <c r="I34" i="1"/>
  <c r="P25" i="1"/>
  <c r="N31" i="1"/>
  <c r="N15" i="1"/>
  <c r="O15" i="1" s="1"/>
  <c r="H8" i="1"/>
  <c r="P22" i="1"/>
  <c r="O30" i="1"/>
  <c r="P16" i="1"/>
  <c r="H9" i="1"/>
  <c r="S18" i="1"/>
  <c r="M27" i="1"/>
  <c r="M10" i="1" s="1"/>
  <c r="M17" i="1"/>
  <c r="L37" i="1"/>
  <c r="K37" i="1"/>
  <c r="M12" i="1"/>
  <c r="N14" i="1"/>
  <c r="L11" i="3" a="1"/>
  <c r="I31" i="3" a="1"/>
  <c r="N16" i="3" a="1"/>
  <c r="O28" i="3" a="1"/>
  <c r="M26" i="3" a="1"/>
  <c r="Q25" i="3" a="1"/>
  <c r="P24" i="3" a="1"/>
  <c r="H9" i="3" a="1"/>
  <c r="P17" i="3" a="1"/>
  <c r="M18" i="3" a="1"/>
  <c r="L34" i="3" a="1"/>
  <c r="P22" i="3" a="1"/>
  <c r="K34" i="3" a="1"/>
  <c r="N15" i="3" a="1"/>
  <c r="N21" i="3" a="1"/>
  <c r="N29" i="3" a="1"/>
  <c r="J32" i="3" a="1"/>
  <c r="S19" i="3" a="1"/>
  <c r="M13" i="3" a="1"/>
  <c r="H10" i="3" a="1"/>
  <c r="M11" i="3" a="1"/>
  <c r="O16" i="3" a="1"/>
  <c r="O16" i="3" l="1"/>
  <c r="M11" i="3"/>
  <c r="H10" i="3"/>
  <c r="M13" i="3"/>
  <c r="S19" i="3"/>
  <c r="J32" i="3"/>
  <c r="N29" i="3"/>
  <c r="N21" i="3"/>
  <c r="N15" i="3"/>
  <c r="K34" i="3"/>
  <c r="P22" i="3"/>
  <c r="L34" i="3"/>
  <c r="M18" i="3"/>
  <c r="P17" i="3"/>
  <c r="H9" i="3"/>
  <c r="P24" i="3"/>
  <c r="Q25" i="3"/>
  <c r="M26" i="3"/>
  <c r="O28" i="3"/>
  <c r="N16" i="3"/>
  <c r="I31" i="3"/>
  <c r="L11" i="3"/>
  <c r="T18" i="1"/>
  <c r="P15" i="1"/>
  <c r="J34" i="1"/>
  <c r="O31" i="1"/>
  <c r="O21" i="1"/>
  <c r="N27" i="1"/>
  <c r="K35" i="1"/>
  <c r="Q22" i="1"/>
  <c r="L35" i="1"/>
  <c r="N17" i="1"/>
  <c r="Q16" i="1"/>
  <c r="Q25" i="1"/>
  <c r="R26" i="1"/>
  <c r="P30" i="1"/>
  <c r="Q15" i="1"/>
  <c r="I8" i="1"/>
  <c r="I9" i="1" s="1"/>
  <c r="M37" i="1"/>
  <c r="N12" i="1"/>
  <c r="N10" i="1"/>
  <c r="O14" i="1"/>
  <c r="T19" i="3" a="1"/>
  <c r="O21" i="3" a="1"/>
  <c r="P28" i="3" a="1"/>
  <c r="P16" i="3" a="1"/>
  <c r="N26" i="3" a="1"/>
  <c r="N18" i="3" a="1"/>
  <c r="Q16" i="3" a="1"/>
  <c r="N11" i="3" a="1"/>
  <c r="N13" i="3" a="1"/>
  <c r="J31" i="3" a="1"/>
  <c r="K32" i="3" a="1"/>
  <c r="Q17" i="3" a="1"/>
  <c r="I9" i="3" a="1"/>
  <c r="O15" i="3" a="1"/>
  <c r="O29" i="3" a="1"/>
  <c r="Q22" i="3" a="1"/>
  <c r="R25" i="3" a="1"/>
  <c r="M34" i="3" a="1"/>
  <c r="L32" i="3" a="1"/>
  <c r="Q24" i="3" a="1"/>
  <c r="I10" i="3" a="1"/>
  <c r="I10" i="3" l="1"/>
  <c r="Q24" i="3"/>
  <c r="L32" i="3"/>
  <c r="M34" i="3"/>
  <c r="R25" i="3"/>
  <c r="Q22" i="3"/>
  <c r="O29" i="3"/>
  <c r="O15" i="3"/>
  <c r="I9" i="3"/>
  <c r="Q17" i="3"/>
  <c r="K32" i="3"/>
  <c r="J31" i="3"/>
  <c r="N13" i="3"/>
  <c r="N11" i="3"/>
  <c r="Q16" i="3"/>
  <c r="N18" i="3"/>
  <c r="N26" i="3"/>
  <c r="P16" i="3"/>
  <c r="P28" i="3"/>
  <c r="O21" i="3"/>
  <c r="T19" i="3"/>
  <c r="L34" i="1"/>
  <c r="M35" i="1"/>
  <c r="S26" i="1"/>
  <c r="R22" i="1"/>
  <c r="P31" i="1"/>
  <c r="R16" i="1"/>
  <c r="K34" i="1"/>
  <c r="J8" i="1"/>
  <c r="J9" i="1" s="1"/>
  <c r="R15" i="1"/>
  <c r="R25" i="1"/>
  <c r="O17" i="1"/>
  <c r="P17" i="1" s="1"/>
  <c r="O27" i="1"/>
  <c r="P27" i="1" s="1"/>
  <c r="Q30" i="1"/>
  <c r="P21" i="1"/>
  <c r="U18" i="1"/>
  <c r="P14" i="1"/>
  <c r="N37" i="1"/>
  <c r="S25" i="3" a="1"/>
  <c r="O26" i="3" a="1"/>
  <c r="R22" i="3" a="1"/>
  <c r="K31" i="3" a="1"/>
  <c r="R24" i="3" a="1"/>
  <c r="Q28" i="3" a="1"/>
  <c r="P15" i="3" a="1"/>
  <c r="L31" i="3" a="1"/>
  <c r="P29" i="3" a="1"/>
  <c r="J9" i="3" a="1"/>
  <c r="O18" i="3" a="1"/>
  <c r="M32" i="3" a="1"/>
  <c r="U19" i="3" a="1"/>
  <c r="N34" i="3" a="1"/>
  <c r="R17" i="3" a="1"/>
  <c r="R16" i="3" a="1"/>
  <c r="P21" i="3" a="1"/>
  <c r="J10" i="3" a="1"/>
  <c r="P26" i="3" a="1"/>
  <c r="P18" i="3" a="1"/>
  <c r="P18" i="3" l="1"/>
  <c r="P26" i="3"/>
  <c r="J10" i="3"/>
  <c r="P21" i="3"/>
  <c r="R16" i="3"/>
  <c r="R17" i="3"/>
  <c r="N34" i="3"/>
  <c r="U19" i="3"/>
  <c r="M32" i="3"/>
  <c r="O18" i="3"/>
  <c r="J9" i="3"/>
  <c r="P29" i="3"/>
  <c r="L31" i="3"/>
  <c r="P15" i="3"/>
  <c r="Q28" i="3"/>
  <c r="R24" i="3"/>
  <c r="K31" i="3"/>
  <c r="R22" i="3"/>
  <c r="O26" i="3"/>
  <c r="S25" i="3"/>
  <c r="Q17" i="1"/>
  <c r="Q27" i="1"/>
  <c r="Q21" i="1"/>
  <c r="O12" i="1"/>
  <c r="O10" i="1"/>
  <c r="S15" i="1"/>
  <c r="S16" i="1"/>
  <c r="N35" i="1"/>
  <c r="V18" i="1"/>
  <c r="M34" i="1"/>
  <c r="Q31" i="1"/>
  <c r="L8" i="1"/>
  <c r="R30" i="1"/>
  <c r="S25" i="1"/>
  <c r="K8" i="1"/>
  <c r="S22" i="1"/>
  <c r="T26" i="1"/>
  <c r="P10" i="1"/>
  <c r="P12" i="1"/>
  <c r="Q14" i="1"/>
  <c r="O37" i="1"/>
  <c r="Q18" i="3" a="1"/>
  <c r="N32" i="3" a="1"/>
  <c r="S22" i="3" a="1"/>
  <c r="O34" i="3" a="1"/>
  <c r="Q26" i="3" a="1"/>
  <c r="O11" i="3" a="1"/>
  <c r="V19" i="3" a="1"/>
  <c r="R28" i="3" a="1"/>
  <c r="Q15" i="3" a="1"/>
  <c r="M31" i="3" a="1"/>
  <c r="T25" i="3" a="1"/>
  <c r="S16" i="3" a="1"/>
  <c r="S24" i="3" a="1"/>
  <c r="Q21" i="3" a="1"/>
  <c r="S17" i="3" a="1"/>
  <c r="Q29" i="3" a="1"/>
  <c r="K9" i="3" a="1"/>
  <c r="P11" i="3" a="1"/>
  <c r="O13" i="3" a="1"/>
  <c r="L9" i="3" a="1"/>
  <c r="P13" i="3" a="1"/>
  <c r="P13" i="3" l="1"/>
  <c r="L9" i="3"/>
  <c r="O13" i="3"/>
  <c r="P11" i="3"/>
  <c r="K9" i="3"/>
  <c r="Q29" i="3"/>
  <c r="S17" i="3"/>
  <c r="Q21" i="3"/>
  <c r="S24" i="3"/>
  <c r="S16" i="3"/>
  <c r="T25" i="3"/>
  <c r="M31" i="3"/>
  <c r="Q15" i="3"/>
  <c r="R28" i="3"/>
  <c r="V19" i="3"/>
  <c r="O11" i="3"/>
  <c r="Q26" i="3"/>
  <c r="O34" i="3"/>
  <c r="S22" i="3"/>
  <c r="N32" i="3"/>
  <c r="Q18" i="3"/>
  <c r="L9" i="1"/>
  <c r="K9" i="1"/>
  <c r="R31" i="1"/>
  <c r="T16" i="1"/>
  <c r="R21" i="1"/>
  <c r="T25" i="1"/>
  <c r="T15" i="1"/>
  <c r="U26" i="1"/>
  <c r="M8" i="1"/>
  <c r="S30" i="1"/>
  <c r="W18" i="1"/>
  <c r="R27" i="1"/>
  <c r="O35" i="1"/>
  <c r="T22" i="1"/>
  <c r="N34" i="1"/>
  <c r="R17" i="1"/>
  <c r="Q12" i="1"/>
  <c r="Q10" i="1"/>
  <c r="R14" i="1"/>
  <c r="P37" i="1"/>
  <c r="T17" i="3" a="1"/>
  <c r="L10" i="3" a="1"/>
  <c r="R21" i="3" a="1"/>
  <c r="U25" i="3" a="1"/>
  <c r="R26" i="3" a="1"/>
  <c r="R18" i="3" a="1"/>
  <c r="P34" i="3" a="1"/>
  <c r="K10" i="3" a="1"/>
  <c r="T24" i="3" a="1"/>
  <c r="M9" i="3" a="1"/>
  <c r="O32" i="3" a="1"/>
  <c r="Q13" i="3" a="1"/>
  <c r="Q11" i="3" a="1"/>
  <c r="W19" i="3" a="1"/>
  <c r="R29" i="3" a="1"/>
  <c r="T16" i="3" a="1"/>
  <c r="S28" i="3" a="1"/>
  <c r="T22" i="3" a="1"/>
  <c r="N31" i="3" a="1"/>
  <c r="R15" i="3" a="1"/>
  <c r="R15" i="3" l="1"/>
  <c r="N31" i="3"/>
  <c r="T22" i="3"/>
  <c r="S28" i="3"/>
  <c r="T16" i="3"/>
  <c r="R29" i="3"/>
  <c r="W19" i="3"/>
  <c r="Q11" i="3"/>
  <c r="Q13" i="3"/>
  <c r="O32" i="3"/>
  <c r="M9" i="3"/>
  <c r="T24" i="3"/>
  <c r="K10" i="3"/>
  <c r="P34" i="3"/>
  <c r="R18" i="3"/>
  <c r="R26" i="3"/>
  <c r="U25" i="3"/>
  <c r="R21" i="3"/>
  <c r="L10" i="3"/>
  <c r="T17" i="3"/>
  <c r="N8" i="1"/>
  <c r="U22" i="1"/>
  <c r="T30" i="1"/>
  <c r="U15" i="1"/>
  <c r="S31" i="1"/>
  <c r="X18" i="1"/>
  <c r="O34" i="1"/>
  <c r="M9" i="1"/>
  <c r="U25" i="1"/>
  <c r="P35" i="1"/>
  <c r="S17" i="1"/>
  <c r="S27" i="1"/>
  <c r="V26" i="1"/>
  <c r="S21" i="1"/>
  <c r="U16" i="1"/>
  <c r="Q37" i="1"/>
  <c r="R12" i="1"/>
  <c r="R10" i="1"/>
  <c r="S14" i="1"/>
  <c r="N9" i="3" a="1"/>
  <c r="U16" i="3" a="1"/>
  <c r="M10" i="3" a="1"/>
  <c r="S26" i="3" a="1"/>
  <c r="R11" i="3" a="1"/>
  <c r="U22" i="3" a="1"/>
  <c r="S29" i="3" a="1"/>
  <c r="U24" i="3" a="1"/>
  <c r="V25" i="3" a="1"/>
  <c r="X19" i="3" a="1"/>
  <c r="T28" i="3" a="1"/>
  <c r="O31" i="3" a="1"/>
  <c r="S18" i="3" a="1"/>
  <c r="U17" i="3" a="1"/>
  <c r="S15" i="3" a="1"/>
  <c r="Q34" i="3" a="1"/>
  <c r="R13" i="3" a="1"/>
  <c r="P32" i="3" a="1"/>
  <c r="S21" i="3" a="1"/>
  <c r="S21" i="3" l="1"/>
  <c r="P32" i="3"/>
  <c r="R13" i="3"/>
  <c r="Q34" i="3"/>
  <c r="S15" i="3"/>
  <c r="U17" i="3"/>
  <c r="S18" i="3"/>
  <c r="O31" i="3"/>
  <c r="T28" i="3"/>
  <c r="X19" i="3"/>
  <c r="V25" i="3"/>
  <c r="U24" i="3"/>
  <c r="S29" i="3"/>
  <c r="U22" i="3"/>
  <c r="R11" i="3"/>
  <c r="S26" i="3"/>
  <c r="M10" i="3"/>
  <c r="U16" i="3"/>
  <c r="N9" i="3"/>
  <c r="T21" i="1"/>
  <c r="P34" i="1"/>
  <c r="Q35" i="1"/>
  <c r="V16" i="1"/>
  <c r="T17" i="1"/>
  <c r="O8" i="1"/>
  <c r="U30" i="1"/>
  <c r="Y18" i="1"/>
  <c r="W26" i="1"/>
  <c r="V25" i="1"/>
  <c r="T31" i="1"/>
  <c r="V22" i="1"/>
  <c r="T27" i="1"/>
  <c r="V15" i="1"/>
  <c r="N9" i="1"/>
  <c r="S12" i="1"/>
  <c r="S10" i="1"/>
  <c r="T14" i="1"/>
  <c r="R37" i="1"/>
  <c r="P31" i="3" a="1"/>
  <c r="O9" i="3" a="1"/>
  <c r="V24" i="3" a="1"/>
  <c r="V16" i="3" a="1"/>
  <c r="Q32" i="3" a="1"/>
  <c r="U28" i="3" a="1"/>
  <c r="T29" i="3" a="1"/>
  <c r="N10" i="3" a="1"/>
  <c r="R34" i="3" a="1"/>
  <c r="Y19" i="3" a="1"/>
  <c r="S13" i="3" a="1"/>
  <c r="S11" i="3" a="1"/>
  <c r="T15" i="3" a="1"/>
  <c r="V17" i="3" a="1"/>
  <c r="V22" i="3" a="1"/>
  <c r="T21" i="3" a="1"/>
  <c r="T18" i="3" a="1"/>
  <c r="W25" i="3" a="1"/>
  <c r="T26" i="3" a="1"/>
  <c r="T26" i="3" l="1"/>
  <c r="W25" i="3"/>
  <c r="T18" i="3"/>
  <c r="T21" i="3"/>
  <c r="V22" i="3"/>
  <c r="V17" i="3"/>
  <c r="T15" i="3"/>
  <c r="S11" i="3"/>
  <c r="S13" i="3"/>
  <c r="Y19" i="3"/>
  <c r="R34" i="3"/>
  <c r="N10" i="3"/>
  <c r="T29" i="3"/>
  <c r="U28" i="3"/>
  <c r="Q32" i="3"/>
  <c r="V16" i="3"/>
  <c r="V24" i="3"/>
  <c r="O9" i="3"/>
  <c r="P31" i="3"/>
  <c r="U27" i="1"/>
  <c r="X26" i="1"/>
  <c r="U17" i="1"/>
  <c r="U21" i="1"/>
  <c r="W22" i="1"/>
  <c r="W16" i="1"/>
  <c r="Z18" i="1"/>
  <c r="R35" i="1"/>
  <c r="U31" i="1"/>
  <c r="V30" i="1"/>
  <c r="Q34" i="1"/>
  <c r="W15" i="1"/>
  <c r="W25" i="1"/>
  <c r="O9" i="1"/>
  <c r="P8" i="1"/>
  <c r="S37" i="1"/>
  <c r="T12" i="1"/>
  <c r="T10" i="1"/>
  <c r="U14" i="1"/>
  <c r="X25" i="3" a="1"/>
  <c r="W17" i="3" a="1"/>
  <c r="U18" i="3" a="1"/>
  <c r="Z19" i="3" a="1"/>
  <c r="Q31" i="3" a="1"/>
  <c r="P9" i="3" a="1"/>
  <c r="T11" i="3" a="1"/>
  <c r="R32" i="3" a="1"/>
  <c r="W16" i="3" a="1"/>
  <c r="S34" i="3" a="1"/>
  <c r="U15" i="3" a="1"/>
  <c r="V28" i="3" a="1"/>
  <c r="U21" i="3" a="1"/>
  <c r="O10" i="3" a="1"/>
  <c r="T13" i="3" a="1"/>
  <c r="U26" i="3" a="1"/>
  <c r="W22" i="3" a="1"/>
  <c r="U29" i="3" a="1"/>
  <c r="W24" i="3" a="1"/>
  <c r="W24" i="3" l="1"/>
  <c r="U29" i="3"/>
  <c r="W22" i="3"/>
  <c r="U26" i="3"/>
  <c r="T13" i="3"/>
  <c r="O10" i="3"/>
  <c r="U21" i="3"/>
  <c r="V28" i="3"/>
  <c r="U15" i="3"/>
  <c r="S34" i="3"/>
  <c r="W16" i="3"/>
  <c r="R32" i="3"/>
  <c r="T11" i="3"/>
  <c r="P9" i="3"/>
  <c r="Q31" i="3"/>
  <c r="Z19" i="3"/>
  <c r="U18" i="3"/>
  <c r="W17" i="3"/>
  <c r="X25" i="3"/>
  <c r="X25" i="1"/>
  <c r="V31" i="1"/>
  <c r="X22" i="1"/>
  <c r="V27" i="1"/>
  <c r="V21" i="1"/>
  <c r="W30" i="1"/>
  <c r="S35" i="1"/>
  <c r="X15" i="1"/>
  <c r="R34" i="1"/>
  <c r="P9" i="1"/>
  <c r="Q8" i="1"/>
  <c r="AA18" i="1"/>
  <c r="V17" i="1"/>
  <c r="X16" i="1"/>
  <c r="Y26" i="1"/>
  <c r="U12" i="1"/>
  <c r="U10" i="1"/>
  <c r="V14" i="1"/>
  <c r="T37" i="1"/>
  <c r="V29" i="3" a="1"/>
  <c r="P10" i="3" a="1"/>
  <c r="X17" i="3" a="1"/>
  <c r="X22" i="3" a="1"/>
  <c r="S32" i="3" a="1"/>
  <c r="Q9" i="3" a="1"/>
  <c r="Y25" i="3" a="1"/>
  <c r="T34" i="3" a="1"/>
  <c r="X16" i="3" a="1"/>
  <c r="AA19" i="3" a="1"/>
  <c r="V26" i="3" a="1"/>
  <c r="U13" i="3" a="1"/>
  <c r="V15" i="3" a="1"/>
  <c r="X24" i="3" a="1"/>
  <c r="V21" i="3" a="1"/>
  <c r="R31" i="3" a="1"/>
  <c r="V18" i="3" a="1"/>
  <c r="U11" i="3" a="1"/>
  <c r="W28" i="3" a="1"/>
  <c r="W28" i="3" l="1"/>
  <c r="U11" i="3"/>
  <c r="V18" i="3"/>
  <c r="R31" i="3"/>
  <c r="V21" i="3"/>
  <c r="X24" i="3"/>
  <c r="V15" i="3"/>
  <c r="U13" i="3"/>
  <c r="V26" i="3"/>
  <c r="AA19" i="3"/>
  <c r="X16" i="3"/>
  <c r="T34" i="3"/>
  <c r="Y25" i="3"/>
  <c r="Q9" i="3"/>
  <c r="S32" i="3"/>
  <c r="X22" i="3"/>
  <c r="X17" i="3"/>
  <c r="P10" i="3"/>
  <c r="V29" i="3"/>
  <c r="X30" i="1"/>
  <c r="W17" i="1"/>
  <c r="R8" i="1"/>
  <c r="W21" i="1"/>
  <c r="Y25" i="1"/>
  <c r="W27" i="1"/>
  <c r="AB18" i="1"/>
  <c r="Y15" i="1"/>
  <c r="T35" i="1"/>
  <c r="Z26" i="1"/>
  <c r="Q9" i="1"/>
  <c r="S34" i="1"/>
  <c r="Y22" i="1"/>
  <c r="Y16" i="1"/>
  <c r="W31" i="1"/>
  <c r="U37" i="1"/>
  <c r="V12" i="1"/>
  <c r="V10" i="1"/>
  <c r="W14" i="1"/>
  <c r="W18" i="3" a="1"/>
  <c r="W26" i="3" a="1"/>
  <c r="R9" i="3" a="1"/>
  <c r="AB19" i="3" a="1"/>
  <c r="Q10" i="3" a="1"/>
  <c r="W29" i="3" a="1"/>
  <c r="W15" i="3" a="1"/>
  <c r="Y16" i="3" a="1"/>
  <c r="V11" i="3" a="1"/>
  <c r="W21" i="3" a="1"/>
  <c r="S31" i="3" a="1"/>
  <c r="U34" i="3" a="1"/>
  <c r="Y17" i="3" a="1"/>
  <c r="X28" i="3" a="1"/>
  <c r="Y24" i="3" a="1"/>
  <c r="T32" i="3" a="1"/>
  <c r="Y22" i="3" a="1"/>
  <c r="V13" i="3" a="1"/>
  <c r="Z25" i="3" a="1"/>
  <c r="Z25" i="3" l="1"/>
  <c r="V13" i="3"/>
  <c r="Y22" i="3"/>
  <c r="T32" i="3"/>
  <c r="Y24" i="3"/>
  <c r="X28" i="3"/>
  <c r="Y17" i="3"/>
  <c r="U34" i="3"/>
  <c r="S31" i="3"/>
  <c r="W21" i="3"/>
  <c r="V11" i="3"/>
  <c r="Y16" i="3"/>
  <c r="W15" i="3"/>
  <c r="W29" i="3"/>
  <c r="Q10" i="3"/>
  <c r="AB19" i="3"/>
  <c r="R9" i="3"/>
  <c r="W26" i="3"/>
  <c r="W18" i="3"/>
  <c r="AA26" i="1"/>
  <c r="Z22" i="1"/>
  <c r="T34" i="1"/>
  <c r="Z25" i="1"/>
  <c r="Y30" i="1"/>
  <c r="Z16" i="1"/>
  <c r="U35" i="1"/>
  <c r="S8" i="1"/>
  <c r="X21" i="1"/>
  <c r="Z15" i="1"/>
  <c r="X31" i="1"/>
  <c r="AC18" i="1"/>
  <c r="R9" i="1"/>
  <c r="X27" i="1"/>
  <c r="X17" i="1"/>
  <c r="V37" i="1"/>
  <c r="W12" i="1"/>
  <c r="W10" i="1"/>
  <c r="X14" i="1"/>
  <c r="Z22" i="3" a="1"/>
  <c r="Z17" i="3" a="1"/>
  <c r="T31" i="3" a="1"/>
  <c r="U32" i="3" a="1"/>
  <c r="X29" i="3" a="1"/>
  <c r="X18" i="3" a="1"/>
  <c r="X15" i="3" a="1"/>
  <c r="S9" i="3" a="1"/>
  <c r="AC19" i="3" a="1"/>
  <c r="W11" i="3" a="1"/>
  <c r="Z24" i="3" a="1"/>
  <c r="V34" i="3" a="1"/>
  <c r="X26" i="3" a="1"/>
  <c r="AA25" i="3" a="1"/>
  <c r="Y28" i="3" a="1"/>
  <c r="X21" i="3" a="1"/>
  <c r="R10" i="3" a="1"/>
  <c r="W13" i="3" a="1"/>
  <c r="Z16" i="3" a="1"/>
  <c r="Z16" i="3" l="1"/>
  <c r="W13" i="3"/>
  <c r="R10" i="3"/>
  <c r="X21" i="3"/>
  <c r="Y28" i="3"/>
  <c r="AA25" i="3"/>
  <c r="X26" i="3"/>
  <c r="V34" i="3"/>
  <c r="Z24" i="3"/>
  <c r="W11" i="3"/>
  <c r="AC19" i="3"/>
  <c r="S9" i="3"/>
  <c r="X15" i="3"/>
  <c r="X18" i="3"/>
  <c r="X29" i="3"/>
  <c r="U32" i="3"/>
  <c r="T31" i="3"/>
  <c r="Z17" i="3"/>
  <c r="Z22" i="3"/>
  <c r="AA15" i="1"/>
  <c r="Y21" i="1"/>
  <c r="Z30" i="1"/>
  <c r="AB26" i="1"/>
  <c r="Y27" i="1"/>
  <c r="V35" i="1"/>
  <c r="AA25" i="1"/>
  <c r="AD18" i="1"/>
  <c r="S9" i="1"/>
  <c r="Y17" i="1"/>
  <c r="Y31" i="1"/>
  <c r="U34" i="1"/>
  <c r="T8" i="1"/>
  <c r="AA16" i="1"/>
  <c r="AA22" i="1"/>
  <c r="W37" i="1"/>
  <c r="X10" i="1"/>
  <c r="X12" i="1"/>
  <c r="Y14" i="1"/>
  <c r="Y21" i="3" a="1"/>
  <c r="X13" i="3" a="1"/>
  <c r="U31" i="3" a="1"/>
  <c r="W34" i="3" a="1"/>
  <c r="Z28" i="3" a="1"/>
  <c r="AA24" i="3" a="1"/>
  <c r="Y29" i="3" a="1"/>
  <c r="AA22" i="3" a="1"/>
  <c r="AB25" i="3" a="1"/>
  <c r="AD19" i="3" a="1"/>
  <c r="AA16" i="3" a="1"/>
  <c r="Y26" i="3" a="1"/>
  <c r="S10" i="3" a="1"/>
  <c r="T9" i="3" a="1"/>
  <c r="X11" i="3" a="1"/>
  <c r="V32" i="3" a="1"/>
  <c r="Y18" i="3" a="1"/>
  <c r="AA17" i="3" a="1"/>
  <c r="Y15" i="3" a="1"/>
  <c r="Y15" i="3" l="1"/>
  <c r="AA17" i="3"/>
  <c r="Y18" i="3"/>
  <c r="V32" i="3"/>
  <c r="X11" i="3"/>
  <c r="T9" i="3"/>
  <c r="S10" i="3"/>
  <c r="Y26" i="3"/>
  <c r="AA16" i="3"/>
  <c r="AD19" i="3"/>
  <c r="AB25" i="3"/>
  <c r="AA22" i="3"/>
  <c r="Y29" i="3"/>
  <c r="AA24" i="3"/>
  <c r="Z28" i="3"/>
  <c r="W34" i="3"/>
  <c r="U31" i="3"/>
  <c r="X13" i="3"/>
  <c r="Y21" i="3"/>
  <c r="AB16" i="1"/>
  <c r="Z17" i="1"/>
  <c r="V34" i="1"/>
  <c r="T9" i="1"/>
  <c r="Z27" i="1"/>
  <c r="AB15" i="1"/>
  <c r="AE18" i="1"/>
  <c r="AC26" i="1"/>
  <c r="AB22" i="1"/>
  <c r="Z31" i="1"/>
  <c r="AB25" i="1"/>
  <c r="AA30" i="1"/>
  <c r="W35" i="1"/>
  <c r="U8" i="1"/>
  <c r="Z21" i="1"/>
  <c r="X37" i="1"/>
  <c r="Y12" i="1"/>
  <c r="Y10" i="1"/>
  <c r="Z14" i="1"/>
  <c r="Z18" i="3" a="1"/>
  <c r="Z29" i="3" a="1"/>
  <c r="V31" i="3" a="1"/>
  <c r="AE19" i="3" a="1"/>
  <c r="AB24" i="3" a="1"/>
  <c r="Z21" i="3" a="1"/>
  <c r="Z15" i="3" a="1"/>
  <c r="AA28" i="3" a="1"/>
  <c r="T10" i="3" a="1"/>
  <c r="AC25" i="3" a="1"/>
  <c r="X34" i="3" a="1"/>
  <c r="AB17" i="3" a="1"/>
  <c r="Z26" i="3" a="1"/>
  <c r="AB22" i="3" a="1"/>
  <c r="W32" i="3" a="1"/>
  <c r="Y13" i="3" a="1"/>
  <c r="AB16" i="3" a="1"/>
  <c r="U9" i="3" a="1"/>
  <c r="Y11" i="3" a="1"/>
  <c r="Y11" i="3" l="1"/>
  <c r="U9" i="3"/>
  <c r="AB16" i="3"/>
  <c r="Y13" i="3"/>
  <c r="W32" i="3"/>
  <c r="AB22" i="3"/>
  <c r="Z26" i="3"/>
  <c r="AB17" i="3"/>
  <c r="X34" i="3"/>
  <c r="AC25" i="3"/>
  <c r="T10" i="3"/>
  <c r="AA28" i="3"/>
  <c r="Z15" i="3"/>
  <c r="Z21" i="3"/>
  <c r="AB24" i="3"/>
  <c r="AE19" i="3"/>
  <c r="V31" i="3"/>
  <c r="Z29" i="3"/>
  <c r="Z18" i="3"/>
  <c r="U9" i="1"/>
  <c r="AC15" i="1"/>
  <c r="W34" i="1"/>
  <c r="AC22" i="1"/>
  <c r="AA27" i="1"/>
  <c r="AC16" i="1"/>
  <c r="X35" i="1"/>
  <c r="AD26" i="1"/>
  <c r="AB30" i="1"/>
  <c r="AA21" i="1"/>
  <c r="AC25" i="1"/>
  <c r="AF18" i="1"/>
  <c r="V8" i="1"/>
  <c r="AA31" i="1"/>
  <c r="AA17" i="1"/>
  <c r="Y37" i="1"/>
  <c r="Z12" i="1"/>
  <c r="Z10" i="1"/>
  <c r="AA14" i="1"/>
  <c r="AC16" i="3" a="1"/>
  <c r="AA21" i="3" a="1"/>
  <c r="W31" i="3" a="1"/>
  <c r="X32" i="3" a="1"/>
  <c r="AC24" i="3" a="1"/>
  <c r="AA18" i="3" a="1"/>
  <c r="AA15" i="3" a="1"/>
  <c r="AD25" i="3" a="1"/>
  <c r="Y34" i="3" a="1"/>
  <c r="Z11" i="3" a="1"/>
  <c r="AC22" i="3" a="1"/>
  <c r="AF19" i="3" a="1"/>
  <c r="U10" i="3" a="1"/>
  <c r="AA26" i="3" a="1"/>
  <c r="AB28" i="3" a="1"/>
  <c r="V9" i="3" a="1"/>
  <c r="Z13" i="3" a="1"/>
  <c r="AC17" i="3" a="1"/>
  <c r="AA29" i="3" a="1"/>
  <c r="AA29" i="3" l="1"/>
  <c r="AC17" i="3"/>
  <c r="Z13" i="3"/>
  <c r="V9" i="3"/>
  <c r="AB28" i="3"/>
  <c r="AA26" i="3"/>
  <c r="U10" i="3"/>
  <c r="AF19" i="3"/>
  <c r="AC22" i="3"/>
  <c r="Z11" i="3"/>
  <c r="Y34" i="3"/>
  <c r="AD25" i="3"/>
  <c r="AA15" i="3"/>
  <c r="AA18" i="3"/>
  <c r="AC24" i="3"/>
  <c r="X32" i="3"/>
  <c r="W31" i="3"/>
  <c r="AA21" i="3"/>
  <c r="AC16" i="3"/>
  <c r="AB31" i="1"/>
  <c r="AD16" i="1"/>
  <c r="V9" i="1"/>
  <c r="AC30" i="1"/>
  <c r="AB27" i="1"/>
  <c r="AG18" i="1"/>
  <c r="AD22" i="1"/>
  <c r="Y35" i="1"/>
  <c r="AE26" i="1"/>
  <c r="AB17" i="1"/>
  <c r="AD25" i="1"/>
  <c r="X34" i="1"/>
  <c r="W8" i="1"/>
  <c r="AB21" i="1"/>
  <c r="AD15" i="1"/>
  <c r="Z37" i="1"/>
  <c r="AA12" i="1"/>
  <c r="AA10" i="1"/>
  <c r="AB14" i="1"/>
  <c r="AD17" i="3" a="1"/>
  <c r="AG19" i="3" a="1"/>
  <c r="V10" i="3" a="1"/>
  <c r="AD22" i="3" a="1"/>
  <c r="AD24" i="3" a="1"/>
  <c r="AD16" i="3" a="1"/>
  <c r="AB15" i="3" a="1"/>
  <c r="Z34" i="3" a="1"/>
  <c r="AA11" i="3" a="1"/>
  <c r="AC28" i="3" a="1"/>
  <c r="Y32" i="3" a="1"/>
  <c r="X31" i="3" a="1"/>
  <c r="AB21" i="3" a="1"/>
  <c r="AB29" i="3" a="1"/>
  <c r="AB26" i="3" a="1"/>
  <c r="AE25" i="3" a="1"/>
  <c r="W9" i="3" a="1"/>
  <c r="AA13" i="3" a="1"/>
  <c r="AB18" i="3" a="1"/>
  <c r="AB18" i="3" l="1"/>
  <c r="AA13" i="3"/>
  <c r="W9" i="3"/>
  <c r="AE25" i="3"/>
  <c r="AB26" i="3"/>
  <c r="AB29" i="3"/>
  <c r="AB21" i="3"/>
  <c r="X31" i="3"/>
  <c r="Y32" i="3"/>
  <c r="AC28" i="3"/>
  <c r="AA11" i="3"/>
  <c r="Z34" i="3"/>
  <c r="AB15" i="3"/>
  <c r="AD16" i="3"/>
  <c r="AD24" i="3"/>
  <c r="AD22" i="3"/>
  <c r="V10" i="3"/>
  <c r="AG19" i="3"/>
  <c r="AD17" i="3"/>
  <c r="AC17" i="1"/>
  <c r="W9" i="1"/>
  <c r="AF26" i="1"/>
  <c r="AC27" i="1"/>
  <c r="AC31" i="1"/>
  <c r="AC21" i="1"/>
  <c r="X8" i="1"/>
  <c r="Y34" i="1"/>
  <c r="AD30" i="1"/>
  <c r="Z35" i="1"/>
  <c r="AE15" i="1"/>
  <c r="AE25" i="1"/>
  <c r="AE22" i="1"/>
  <c r="AH18" i="1"/>
  <c r="AE16" i="1"/>
  <c r="AA37" i="1"/>
  <c r="AB12" i="1"/>
  <c r="AB10" i="1"/>
  <c r="AC14" i="1"/>
  <c r="W10" i="3" a="1"/>
  <c r="AC21" i="3" a="1"/>
  <c r="Z32" i="3" a="1"/>
  <c r="AH19" i="3" a="1"/>
  <c r="AF25" i="3" a="1"/>
  <c r="X9" i="3" a="1"/>
  <c r="AE16" i="3" a="1"/>
  <c r="AE17" i="3" a="1"/>
  <c r="AC15" i="3" a="1"/>
  <c r="Y31" i="3" a="1"/>
  <c r="AE24" i="3" a="1"/>
  <c r="AC26" i="3" a="1"/>
  <c r="AA34" i="3" a="1"/>
  <c r="AB13" i="3" a="1"/>
  <c r="AB11" i="3" a="1"/>
  <c r="AC18" i="3" a="1"/>
  <c r="AC29" i="3" a="1"/>
  <c r="AD28" i="3" a="1"/>
  <c r="AE22" i="3" a="1"/>
  <c r="AE22" i="3" l="1"/>
  <c r="AD28" i="3"/>
  <c r="AC29" i="3"/>
  <c r="AC18" i="3"/>
  <c r="AB11" i="3"/>
  <c r="AB13" i="3"/>
  <c r="AA34" i="3"/>
  <c r="AC26" i="3"/>
  <c r="AE24" i="3"/>
  <c r="Y31" i="3"/>
  <c r="AC15" i="3"/>
  <c r="AE17" i="3"/>
  <c r="AE16" i="3"/>
  <c r="X9" i="3"/>
  <c r="AF25" i="3"/>
  <c r="AH19" i="3"/>
  <c r="Z32" i="3"/>
  <c r="AC21" i="3"/>
  <c r="W10" i="3"/>
  <c r="AF22" i="1"/>
  <c r="AE30" i="1"/>
  <c r="AD31" i="1"/>
  <c r="AD17" i="1"/>
  <c r="AA35" i="1"/>
  <c r="AD27" i="1"/>
  <c r="AF25" i="1"/>
  <c r="Y8" i="1"/>
  <c r="AF16" i="1"/>
  <c r="AF15" i="1"/>
  <c r="X9" i="1"/>
  <c r="AG26" i="1"/>
  <c r="AI18" i="1"/>
  <c r="Z34" i="1"/>
  <c r="AD21" i="1"/>
  <c r="AB37" i="1"/>
  <c r="AC12" i="1"/>
  <c r="AC10" i="1"/>
  <c r="AD14" i="1"/>
  <c r="AE28" i="3" a="1"/>
  <c r="AF16" i="3" a="1"/>
  <c r="AD29" i="3" a="1"/>
  <c r="AF24" i="3" a="1"/>
  <c r="X10" i="3" a="1"/>
  <c r="AD21" i="3" a="1"/>
  <c r="AC11" i="3" a="1"/>
  <c r="AB34" i="3" a="1"/>
  <c r="AD15" i="3" a="1"/>
  <c r="AD18" i="3" a="1"/>
  <c r="Y9" i="3" a="1"/>
  <c r="AG25" i="3" a="1"/>
  <c r="AF22" i="3" a="1"/>
  <c r="AA32" i="3" a="1"/>
  <c r="AF17" i="3" a="1"/>
  <c r="AI19" i="3" a="1"/>
  <c r="AD26" i="3" a="1"/>
  <c r="Z31" i="3" a="1"/>
  <c r="AC13" i="3" a="1"/>
  <c r="AC13" i="3" l="1"/>
  <c r="Z31" i="3"/>
  <c r="AD26" i="3"/>
  <c r="AI19" i="3"/>
  <c r="AF17" i="3"/>
  <c r="AA32" i="3"/>
  <c r="AF22" i="3"/>
  <c r="AG25" i="3"/>
  <c r="Y9" i="3"/>
  <c r="AD18" i="3"/>
  <c r="AD15" i="3"/>
  <c r="AB34" i="3"/>
  <c r="AC11" i="3"/>
  <c r="AD21" i="3"/>
  <c r="X10" i="3"/>
  <c r="AF24" i="3"/>
  <c r="AD29" i="3"/>
  <c r="AF16" i="3"/>
  <c r="AE28" i="3"/>
  <c r="Z8" i="1"/>
  <c r="AE27" i="1"/>
  <c r="AJ18" i="1"/>
  <c r="AG16" i="1"/>
  <c r="AA34" i="1"/>
  <c r="AG22" i="1"/>
  <c r="AH26" i="1"/>
  <c r="Y9" i="1"/>
  <c r="AE17" i="1"/>
  <c r="AB35" i="1"/>
  <c r="AE21" i="1"/>
  <c r="AG25" i="1"/>
  <c r="AE31" i="1"/>
  <c r="AG15" i="1"/>
  <c r="AF30" i="1"/>
  <c r="AC37" i="1"/>
  <c r="AD12" i="1"/>
  <c r="AD10" i="1"/>
  <c r="AE14" i="1"/>
  <c r="AE26" i="3" a="1"/>
  <c r="AG22" i="3" a="1"/>
  <c r="AG16" i="3" a="1"/>
  <c r="AE15" i="3" a="1"/>
  <c r="AJ19" i="3" a="1"/>
  <c r="AH25" i="3" a="1"/>
  <c r="AE21" i="3" a="1"/>
  <c r="AG17" i="3" a="1"/>
  <c r="Y10" i="3" a="1"/>
  <c r="AG24" i="3" a="1"/>
  <c r="AC34" i="3" a="1"/>
  <c r="Z9" i="3" a="1"/>
  <c r="AA31" i="3" a="1"/>
  <c r="AE18" i="3" a="1"/>
  <c r="AE29" i="3" a="1"/>
  <c r="AD13" i="3" a="1"/>
  <c r="AB32" i="3" a="1"/>
  <c r="AD11" i="3" a="1"/>
  <c r="AF28" i="3" a="1"/>
  <c r="AF28" i="3" l="1"/>
  <c r="AD11" i="3"/>
  <c r="AB32" i="3"/>
  <c r="AD13" i="3"/>
  <c r="AE29" i="3"/>
  <c r="AE18" i="3"/>
  <c r="AA31" i="3"/>
  <c r="Z9" i="3"/>
  <c r="AC34" i="3"/>
  <c r="AG24" i="3"/>
  <c r="Y10" i="3"/>
  <c r="AG17" i="3"/>
  <c r="AE21" i="3"/>
  <c r="AH25" i="3"/>
  <c r="AJ19" i="3"/>
  <c r="AE15" i="3"/>
  <c r="AG16" i="3"/>
  <c r="AG22" i="3"/>
  <c r="AE26" i="3"/>
  <c r="AG30" i="1"/>
  <c r="AB34" i="1"/>
  <c r="AF31" i="1"/>
  <c r="AF17" i="1"/>
  <c r="AA8" i="1"/>
  <c r="Z9" i="1"/>
  <c r="AC35" i="1"/>
  <c r="AH25" i="1"/>
  <c r="AH16" i="1"/>
  <c r="AF21" i="1"/>
  <c r="AI26" i="1"/>
  <c r="AK18" i="1"/>
  <c r="AH15" i="1"/>
  <c r="AH22" i="1"/>
  <c r="AF27" i="1"/>
  <c r="AE12" i="1"/>
  <c r="AE10" i="1"/>
  <c r="AF14" i="1"/>
  <c r="AD37" i="1"/>
  <c r="AB31" i="3" a="1"/>
  <c r="Z10" i="3" a="1"/>
  <c r="AF21" i="3" a="1"/>
  <c r="AH22" i="3" a="1"/>
  <c r="AF15" i="3" a="1"/>
  <c r="AE13" i="3" a="1"/>
  <c r="AF29" i="3" a="1"/>
  <c r="AC32" i="3" a="1"/>
  <c r="AI25" i="3" a="1"/>
  <c r="AF26" i="3" a="1"/>
  <c r="AK19" i="3" a="1"/>
  <c r="AH24" i="3" a="1"/>
  <c r="AG28" i="3" a="1"/>
  <c r="AA9" i="3" a="1"/>
  <c r="AH17" i="3" a="1"/>
  <c r="AH16" i="3" a="1"/>
  <c r="AE11" i="3" a="1"/>
  <c r="AD34" i="3" a="1"/>
  <c r="AF18" i="3" a="1"/>
  <c r="AF18" i="3" l="1"/>
  <c r="AD34" i="3"/>
  <c r="AE11" i="3"/>
  <c r="AH16" i="3"/>
  <c r="AH17" i="3"/>
  <c r="AA9" i="3"/>
  <c r="AG28" i="3"/>
  <c r="AH24" i="3"/>
  <c r="AK19" i="3"/>
  <c r="AF26" i="3"/>
  <c r="AI25" i="3"/>
  <c r="AC32" i="3"/>
  <c r="AF29" i="3"/>
  <c r="AE13" i="3"/>
  <c r="AF15" i="3"/>
  <c r="AH22" i="3"/>
  <c r="AF21" i="3"/>
  <c r="Z10" i="3"/>
  <c r="AB31" i="3"/>
  <c r="AG17" i="1"/>
  <c r="AD35" i="1"/>
  <c r="AI15" i="1"/>
  <c r="AI16" i="1"/>
  <c r="AA9" i="1"/>
  <c r="AH30" i="1"/>
  <c r="AI25" i="1"/>
  <c r="AL18" i="1"/>
  <c r="AG27" i="1"/>
  <c r="AJ26" i="1"/>
  <c r="AC34" i="1"/>
  <c r="AG31" i="1"/>
  <c r="AI22" i="1"/>
  <c r="AG21" i="1"/>
  <c r="AB8" i="1"/>
  <c r="AE37" i="1"/>
  <c r="AF10" i="1"/>
  <c r="AF12" i="1"/>
  <c r="AG14" i="1"/>
  <c r="AD32" i="3" a="1"/>
  <c r="AH28" i="3" a="1"/>
  <c r="AJ25" i="3" a="1"/>
  <c r="AG21" i="3" a="1"/>
  <c r="AF13" i="3" a="1"/>
  <c r="AE34" i="3" a="1"/>
  <c r="AA10" i="3" a="1"/>
  <c r="AI22" i="3" a="1"/>
  <c r="AI16" i="3" a="1"/>
  <c r="AI24" i="3" a="1"/>
  <c r="AC31" i="3" a="1"/>
  <c r="AB9" i="3" a="1"/>
  <c r="AG15" i="3" a="1"/>
  <c r="AG26" i="3" a="1"/>
  <c r="AI17" i="3" a="1"/>
  <c r="AL19" i="3" a="1"/>
  <c r="AG29" i="3" a="1"/>
  <c r="AG18" i="3" a="1"/>
  <c r="AF11" i="3" a="1"/>
  <c r="AF11" i="3" l="1"/>
  <c r="AG18" i="3"/>
  <c r="AG29" i="3"/>
  <c r="AL19" i="3"/>
  <c r="AI17" i="3"/>
  <c r="AG26" i="3"/>
  <c r="AG15" i="3"/>
  <c r="AB9" i="3"/>
  <c r="AC31" i="3"/>
  <c r="AI24" i="3"/>
  <c r="AI16" i="3"/>
  <c r="AI22" i="3"/>
  <c r="AA10" i="3"/>
  <c r="AE34" i="3"/>
  <c r="AF13" i="3"/>
  <c r="AG21" i="3"/>
  <c r="AJ25" i="3"/>
  <c r="AH28" i="3"/>
  <c r="AD32" i="3"/>
  <c r="AH17" i="1"/>
  <c r="AH31" i="1"/>
  <c r="AM18" i="1"/>
  <c r="AJ16" i="1"/>
  <c r="AH27" i="1"/>
  <c r="AB9" i="1"/>
  <c r="AC8" i="1"/>
  <c r="AJ25" i="1"/>
  <c r="AJ15" i="1"/>
  <c r="AJ22" i="1"/>
  <c r="AE35" i="1"/>
  <c r="AH21" i="1"/>
  <c r="AK26" i="1"/>
  <c r="AI30" i="1"/>
  <c r="AD34" i="1"/>
  <c r="AG12" i="1"/>
  <c r="AG10" i="1"/>
  <c r="AH14" i="1"/>
  <c r="AF37" i="1"/>
  <c r="AH29" i="3" a="1"/>
  <c r="AF34" i="3" a="1"/>
  <c r="AM19" i="3" a="1"/>
  <c r="AC9" i="3" a="1"/>
  <c r="AE32" i="3" a="1"/>
  <c r="AD31" i="3" a="1"/>
  <c r="AJ17" i="3" a="1"/>
  <c r="AJ24" i="3" a="1"/>
  <c r="AH21" i="3" a="1"/>
  <c r="AG13" i="3" a="1"/>
  <c r="AG11" i="3" a="1"/>
  <c r="AB10" i="3" a="1"/>
  <c r="AJ22" i="3" a="1"/>
  <c r="AH15" i="3" a="1"/>
  <c r="AH18" i="3" a="1"/>
  <c r="AH26" i="3" a="1"/>
  <c r="AJ16" i="3" a="1"/>
  <c r="AK25" i="3" a="1"/>
  <c r="AI28" i="3" a="1"/>
  <c r="AI28" i="3" l="1"/>
  <c r="AK25" i="3"/>
  <c r="AJ16" i="3"/>
  <c r="AH26" i="3"/>
  <c r="AH18" i="3"/>
  <c r="AH15" i="3"/>
  <c r="AJ22" i="3"/>
  <c r="AB10" i="3"/>
  <c r="AG11" i="3"/>
  <c r="AG13" i="3"/>
  <c r="AH21" i="3"/>
  <c r="AJ24" i="3"/>
  <c r="AJ17" i="3"/>
  <c r="AD31" i="3"/>
  <c r="AE32" i="3"/>
  <c r="AC9" i="3"/>
  <c r="AM19" i="3"/>
  <c r="AF34" i="3"/>
  <c r="AH29" i="3"/>
  <c r="AJ30" i="1"/>
  <c r="AL26" i="1"/>
  <c r="AK15" i="1"/>
  <c r="AI27" i="1"/>
  <c r="AI17" i="1"/>
  <c r="AK22" i="1"/>
  <c r="AI21" i="1"/>
  <c r="AK25" i="1"/>
  <c r="AK16" i="1"/>
  <c r="AD8" i="1"/>
  <c r="AE34" i="1"/>
  <c r="AC9" i="1"/>
  <c r="AN18" i="1"/>
  <c r="AF35" i="1"/>
  <c r="AI31" i="1"/>
  <c r="AH12" i="1"/>
  <c r="AH10" i="1"/>
  <c r="AI14" i="1"/>
  <c r="AG37" i="1"/>
  <c r="AL25" i="3" a="1"/>
  <c r="AK16" i="3" a="1"/>
  <c r="AI21" i="3" a="1"/>
  <c r="AE31" i="3" a="1"/>
  <c r="AI29" i="3" a="1"/>
  <c r="AG34" i="3" a="1"/>
  <c r="AK24" i="3" a="1"/>
  <c r="AC10" i="3" a="1"/>
  <c r="AH13" i="3" a="1"/>
  <c r="AD9" i="3" a="1"/>
  <c r="AF32" i="3" a="1"/>
  <c r="AI15" i="3" a="1"/>
  <c r="AI26" i="3" a="1"/>
  <c r="AJ28" i="3" a="1"/>
  <c r="AI18" i="3" a="1"/>
  <c r="AK17" i="3" a="1"/>
  <c r="AN19" i="3" a="1"/>
  <c r="AH11" i="3" a="1"/>
  <c r="AK22" i="3" a="1"/>
  <c r="AK22" i="3" l="1"/>
  <c r="AH11" i="3"/>
  <c r="AN19" i="3"/>
  <c r="AK17" i="3"/>
  <c r="AI18" i="3"/>
  <c r="AJ28" i="3"/>
  <c r="AI26" i="3"/>
  <c r="AI15" i="3"/>
  <c r="AF32" i="3"/>
  <c r="AD9" i="3"/>
  <c r="AH13" i="3"/>
  <c r="AC10" i="3"/>
  <c r="AK24" i="3"/>
  <c r="AG34" i="3"/>
  <c r="AI29" i="3"/>
  <c r="AE31" i="3"/>
  <c r="AI21" i="3"/>
  <c r="AK16" i="3"/>
  <c r="AL25" i="3"/>
  <c r="AL22" i="1"/>
  <c r="AL16" i="1"/>
  <c r="AJ17" i="1"/>
  <c r="AK30" i="1"/>
  <c r="AJ27" i="1"/>
  <c r="AF34" i="1"/>
  <c r="AD9" i="1"/>
  <c r="AL25" i="1"/>
  <c r="AG35" i="1"/>
  <c r="AJ31" i="1"/>
  <c r="AE8" i="1"/>
  <c r="AJ21" i="1"/>
  <c r="AL15" i="1"/>
  <c r="AM26" i="1"/>
  <c r="AI12" i="1"/>
  <c r="AI10" i="1"/>
  <c r="AJ14" i="1"/>
  <c r="AH37" i="1"/>
  <c r="AL17" i="3" a="1"/>
  <c r="AF31" i="3" a="1"/>
  <c r="AJ29" i="3" a="1"/>
  <c r="AJ18" i="3" a="1"/>
  <c r="AD10" i="3" a="1"/>
  <c r="AE9" i="3" a="1"/>
  <c r="AI13" i="3" a="1"/>
  <c r="AM25" i="3" a="1"/>
  <c r="AK28" i="3" a="1"/>
  <c r="AL24" i="3" a="1"/>
  <c r="AJ21" i="3" a="1"/>
  <c r="AI11" i="3" a="1"/>
  <c r="AH34" i="3" a="1"/>
  <c r="AL22" i="3" a="1"/>
  <c r="AJ26" i="3" a="1"/>
  <c r="AG32" i="3" a="1"/>
  <c r="AL16" i="3" a="1"/>
  <c r="AJ15" i="3" a="1"/>
  <c r="AJ15" i="3" l="1"/>
  <c r="AL16" i="3"/>
  <c r="AG32" i="3"/>
  <c r="AJ26" i="3"/>
  <c r="AL22" i="3"/>
  <c r="AH34" i="3"/>
  <c r="AI11" i="3"/>
  <c r="AJ21" i="3"/>
  <c r="AL24" i="3"/>
  <c r="AK28" i="3"/>
  <c r="AM25" i="3"/>
  <c r="AI13" i="3"/>
  <c r="AE9" i="3"/>
  <c r="AD10" i="3"/>
  <c r="AJ18" i="3"/>
  <c r="AJ29" i="3"/>
  <c r="AF31" i="3"/>
  <c r="AL17" i="3"/>
  <c r="AM15" i="1"/>
  <c r="AG34" i="1"/>
  <c r="AK27" i="1"/>
  <c r="AM22" i="1"/>
  <c r="AH35" i="1"/>
  <c r="AK21" i="1"/>
  <c r="AM25" i="1"/>
  <c r="AL30" i="1"/>
  <c r="AN26" i="1"/>
  <c r="AE9" i="1"/>
  <c r="AK17" i="1"/>
  <c r="AK31" i="1"/>
  <c r="AF8" i="1"/>
  <c r="AM16" i="1"/>
  <c r="AI37" i="1"/>
  <c r="AJ12" i="1"/>
  <c r="AJ10" i="1"/>
  <c r="AK14" i="1"/>
  <c r="AK26" i="3" a="1"/>
  <c r="AM24" i="3" a="1"/>
  <c r="AM22" i="3" a="1"/>
  <c r="AL28" i="3" a="1"/>
  <c r="AK29" i="3" a="1"/>
  <c r="AM16" i="3" a="1"/>
  <c r="AH32" i="3" a="1"/>
  <c r="AN25" i="3" a="1"/>
  <c r="AF9" i="3" a="1"/>
  <c r="AG31" i="3" a="1"/>
  <c r="AK21" i="3" a="1"/>
  <c r="AE10" i="3" a="1"/>
  <c r="AM17" i="3" a="1"/>
  <c r="AK15" i="3" a="1"/>
  <c r="AK18" i="3" a="1"/>
  <c r="AI34" i="3" a="1"/>
  <c r="AJ13" i="3" a="1"/>
  <c r="AJ11" i="3" a="1"/>
  <c r="AJ11" i="3" l="1"/>
  <c r="AJ13" i="3"/>
  <c r="AI34" i="3"/>
  <c r="AK18" i="3"/>
  <c r="AK15" i="3"/>
  <c r="AM17" i="3"/>
  <c r="AE10" i="3"/>
  <c r="AK21" i="3"/>
  <c r="AG31" i="3"/>
  <c r="AF9" i="3"/>
  <c r="AN25" i="3"/>
  <c r="AH32" i="3"/>
  <c r="AM16" i="3"/>
  <c r="AK29" i="3"/>
  <c r="AL28" i="3"/>
  <c r="AM22" i="3"/>
  <c r="AM24" i="3"/>
  <c r="AK26" i="3"/>
  <c r="AI35" i="1"/>
  <c r="AL17" i="1"/>
  <c r="AN16" i="1"/>
  <c r="AL21" i="1"/>
  <c r="AG8" i="1"/>
  <c r="AF9" i="1"/>
  <c r="AH34" i="1"/>
  <c r="AN15" i="1"/>
  <c r="AL31" i="1"/>
  <c r="AM30" i="1"/>
  <c r="AN22" i="1"/>
  <c r="AN25" i="1"/>
  <c r="AL27" i="1"/>
  <c r="AJ37" i="1"/>
  <c r="AK12" i="1"/>
  <c r="AK10" i="1"/>
  <c r="AL14" i="1"/>
  <c r="AL21" i="3" a="1"/>
  <c r="AN16" i="3" a="1"/>
  <c r="AN24" i="3" a="1"/>
  <c r="AK11" i="3" a="1"/>
  <c r="AL26" i="3" a="1"/>
  <c r="AK13" i="3" a="1"/>
  <c r="AI32" i="3" a="1"/>
  <c r="AG9" i="3" a="1"/>
  <c r="AL29" i="3" a="1"/>
  <c r="AL15" i="3" a="1"/>
  <c r="AL18" i="3" a="1"/>
  <c r="AF10" i="3" a="1"/>
  <c r="AM28" i="3" a="1"/>
  <c r="AJ34" i="3" a="1"/>
  <c r="AN17" i="3" a="1"/>
  <c r="AH31" i="3" a="1"/>
  <c r="AN22" i="3" a="1"/>
  <c r="AN22" i="3" l="1"/>
  <c r="AH31" i="3"/>
  <c r="AN17" i="3"/>
  <c r="AJ34" i="3"/>
  <c r="AM28" i="3"/>
  <c r="AF10" i="3"/>
  <c r="AL18" i="3"/>
  <c r="AL15" i="3"/>
  <c r="AL29" i="3"/>
  <c r="AG9" i="3"/>
  <c r="AI32" i="3"/>
  <c r="AK13" i="3"/>
  <c r="AL26" i="3"/>
  <c r="AK11" i="3"/>
  <c r="AN24" i="3"/>
  <c r="AN16" i="3"/>
  <c r="AL21" i="3"/>
  <c r="AH8" i="1"/>
  <c r="AJ35" i="1"/>
  <c r="AN30" i="1"/>
  <c r="AM17" i="1"/>
  <c r="AM31" i="1"/>
  <c r="AG9" i="1"/>
  <c r="AI34" i="1"/>
  <c r="AM27" i="1"/>
  <c r="AM21" i="1"/>
  <c r="AL12" i="1"/>
  <c r="AL10" i="1"/>
  <c r="AM14" i="1"/>
  <c r="AK37" i="1"/>
  <c r="AM18" i="3" a="1"/>
  <c r="AH9" i="3" a="1"/>
  <c r="AM29" i="3" a="1"/>
  <c r="AM21" i="3" a="1"/>
  <c r="AK34" i="3" a="1"/>
  <c r="AJ32" i="3" a="1"/>
  <c r="AG10" i="3" a="1"/>
  <c r="AL13" i="3" a="1"/>
  <c r="AM15" i="3" a="1"/>
  <c r="AN28" i="3" a="1"/>
  <c r="AI31" i="3" a="1"/>
  <c r="AL11" i="3" a="1"/>
  <c r="AM26" i="3" a="1"/>
  <c r="AM26" i="3" l="1"/>
  <c r="AL11" i="3"/>
  <c r="AI31" i="3"/>
  <c r="AN28" i="3"/>
  <c r="AM15" i="3"/>
  <c r="AL13" i="3"/>
  <c r="AG10" i="3"/>
  <c r="AJ32" i="3"/>
  <c r="AK34" i="3"/>
  <c r="AM21" i="3"/>
  <c r="AM29" i="3"/>
  <c r="AH9" i="3"/>
  <c r="AM18" i="3"/>
  <c r="AN27" i="1"/>
  <c r="AI8" i="1"/>
  <c r="AJ34" i="1"/>
  <c r="AK35" i="1"/>
  <c r="AN21" i="1"/>
  <c r="AN31" i="1"/>
  <c r="AH9" i="1"/>
  <c r="AN17" i="1"/>
  <c r="AM10" i="1"/>
  <c r="AM12" i="1"/>
  <c r="AN14" i="1"/>
  <c r="AL37" i="1"/>
  <c r="AL34" i="3" a="1"/>
  <c r="AM11" i="3" a="1"/>
  <c r="AM13" i="3" a="1"/>
  <c r="AN26" i="3" a="1"/>
  <c r="AN21" i="3" a="1"/>
  <c r="AI9" i="3" a="1"/>
  <c r="AN29" i="3" a="1"/>
  <c r="AJ31" i="3" a="1"/>
  <c r="AH10" i="3" a="1"/>
  <c r="AN15" i="3" a="1"/>
  <c r="AK32" i="3" a="1"/>
  <c r="AN18" i="3" a="1"/>
  <c r="AN18" i="3" l="1"/>
  <c r="AK32" i="3"/>
  <c r="AN15" i="3"/>
  <c r="AH10" i="3"/>
  <c r="AJ31" i="3"/>
  <c r="AN29" i="3"/>
  <c r="AI9" i="3"/>
  <c r="AN21" i="3"/>
  <c r="AN26" i="3"/>
  <c r="AM13" i="3"/>
  <c r="AM11" i="3"/>
  <c r="AL34" i="3"/>
  <c r="AK34" i="1"/>
  <c r="AJ8" i="1"/>
  <c r="AI9" i="1"/>
  <c r="AL35" i="1"/>
  <c r="AM37" i="1"/>
  <c r="AN10" i="1"/>
  <c r="AN12" i="1"/>
  <c r="AJ9" i="3" a="1"/>
  <c r="AN11" i="3" a="1"/>
  <c r="AI10" i="3" a="1"/>
  <c r="AL32" i="3" a="1"/>
  <c r="AK31" i="3" a="1"/>
  <c r="AM34" i="3" a="1"/>
  <c r="AN13" i="3" a="1"/>
  <c r="AN13" i="3" l="1"/>
  <c r="AM34" i="3"/>
  <c r="AK31" i="3"/>
  <c r="AL32" i="3"/>
  <c r="AI10" i="3"/>
  <c r="AN11" i="3"/>
  <c r="AJ9" i="3"/>
  <c r="AM35" i="1"/>
  <c r="AK8" i="1"/>
  <c r="AL34" i="1"/>
  <c r="AJ9" i="1"/>
  <c r="AN37" i="1"/>
  <c r="AL31" i="3" a="1"/>
  <c r="AJ10" i="3" a="1"/>
  <c r="AM32" i="3" a="1"/>
  <c r="AN34" i="3" a="1"/>
  <c r="AK9" i="3" a="1"/>
  <c r="AK9" i="3" l="1"/>
  <c r="AN34" i="3"/>
  <c r="AM32" i="3"/>
  <c r="AJ10" i="3"/>
  <c r="AL31" i="3"/>
  <c r="AK9" i="1"/>
  <c r="AN35" i="1"/>
  <c r="AM34" i="1"/>
  <c r="AL8" i="1"/>
  <c r="AK10" i="3" a="1"/>
  <c r="AN32" i="3" a="1"/>
  <c r="AM31" i="3" a="1"/>
  <c r="AL9" i="3" a="1"/>
  <c r="AL9" i="3" l="1"/>
  <c r="AM31" i="3"/>
  <c r="AN32" i="3"/>
  <c r="AK10" i="3"/>
  <c r="AL9" i="1"/>
  <c r="AM8" i="1"/>
  <c r="AN34" i="1"/>
  <c r="AM9" i="3" a="1"/>
  <c r="AN31" i="3" a="1"/>
  <c r="AL10" i="3" a="1"/>
  <c r="AL10" i="3" l="1"/>
  <c r="AN31" i="3"/>
  <c r="AM9" i="3"/>
  <c r="AN8" i="1"/>
  <c r="AM9" i="1"/>
  <c r="AN9" i="3" a="1"/>
  <c r="AM10" i="3" a="1"/>
  <c r="AM10" i="3" l="1"/>
  <c r="AN9" i="3"/>
  <c r="AN9" i="1"/>
  <c r="AN10" i="3" a="1"/>
  <c r="AN10" i="3" l="1"/>
</calcChain>
</file>

<file path=xl/sharedStrings.xml><?xml version="1.0" encoding="utf-8"?>
<sst xmlns="http://schemas.openxmlformats.org/spreadsheetml/2006/main" count="629" uniqueCount="182">
  <si>
    <t>Prognose Franchisepartner 36 Monate</t>
  </si>
  <si>
    <t>Beginn</t>
  </si>
  <si>
    <t>Monat</t>
  </si>
  <si>
    <t>Jahresergebnisanteil</t>
  </si>
  <si>
    <t xml:space="preserve">Ergebnis  </t>
  </si>
  <si>
    <t>kumuliert</t>
  </si>
  <si>
    <t>Umsatz / Einnahmen</t>
  </si>
  <si>
    <t>Zielumsatz MA</t>
  </si>
  <si>
    <t>Immobilienfinanzierung</t>
  </si>
  <si>
    <t>Umsatzperformance</t>
  </si>
  <si>
    <t>IFOA</t>
  </si>
  <si>
    <t>IFMA</t>
  </si>
  <si>
    <t>FCPI</t>
  </si>
  <si>
    <t>MWOA</t>
  </si>
  <si>
    <t>MWMA</t>
  </si>
  <si>
    <t>IMMA</t>
  </si>
  <si>
    <t>BVFM</t>
  </si>
  <si>
    <t>PHVO</t>
  </si>
  <si>
    <t>HEUS</t>
  </si>
  <si>
    <t>RAKR</t>
  </si>
  <si>
    <t>INDE</t>
  </si>
  <si>
    <t>LXBF</t>
  </si>
  <si>
    <t>Umsatzperformance Assistenz</t>
  </si>
  <si>
    <t>Kosten / Aufwand</t>
  </si>
  <si>
    <t>Franchisegebühren</t>
  </si>
  <si>
    <t>Grundgebühr</t>
  </si>
  <si>
    <t>variabel</t>
  </si>
  <si>
    <t>Personalkosten</t>
  </si>
  <si>
    <t>MAA1</t>
  </si>
  <si>
    <t>Zielumsatz</t>
  </si>
  <si>
    <t>VA</t>
  </si>
  <si>
    <t>SA AG</t>
  </si>
  <si>
    <t>MAA2</t>
  </si>
  <si>
    <t>MAA3</t>
  </si>
  <si>
    <t>MAA4</t>
  </si>
  <si>
    <t>MAAS</t>
  </si>
  <si>
    <t>Gemeinkosten</t>
  </si>
  <si>
    <t>Miete</t>
  </si>
  <si>
    <t>Telefon/Internet</t>
  </si>
  <si>
    <t>Werbung/Marketing</t>
  </si>
  <si>
    <t>Material / Waren / Fremdleistungen</t>
  </si>
  <si>
    <t>Lohn, Gehalt, soz. Aufwendungen</t>
  </si>
  <si>
    <t>Miete, Nebenkosten</t>
  </si>
  <si>
    <t>Fahrzeugkosten</t>
  </si>
  <si>
    <t>Maschinenleasing</t>
  </si>
  <si>
    <t>Werbung / Reisekosten</t>
  </si>
  <si>
    <t>Bürobedarf</t>
  </si>
  <si>
    <t>Telefon, Internet, Fax</t>
  </si>
  <si>
    <t xml:space="preserve">Steuerberater / Rechtsanwalt </t>
  </si>
  <si>
    <t>betriebliche Versicherungen</t>
  </si>
  <si>
    <t>übrige Betriebsausgaben</t>
  </si>
  <si>
    <t>Zinsen</t>
  </si>
  <si>
    <t>Privatentnahme</t>
  </si>
  <si>
    <t>Machbare Jahreserlöse für einen Mitarbeiter  je Dienstleistungssegment</t>
  </si>
  <si>
    <t>Dienstleistung</t>
  </si>
  <si>
    <t>Messgrösse</t>
  </si>
  <si>
    <t>Durchschnitt je Abschluß</t>
  </si>
  <si>
    <t>Anzahl</t>
  </si>
  <si>
    <t>Ergebnis</t>
  </si>
  <si>
    <t>Durchschnitt Messgröße</t>
  </si>
  <si>
    <t>Durchschnitt Prov.</t>
  </si>
  <si>
    <t>Immobilienfinanzierung (Beratung ohne Abschluss)</t>
  </si>
  <si>
    <t>Honorar von Kunde</t>
  </si>
  <si>
    <t>Honorar</t>
  </si>
  <si>
    <t>Immobilienfinanzierung (Beratung mit Abschluss)</t>
  </si>
  <si>
    <t>Provision von Bank</t>
  </si>
  <si>
    <t>Darlehenssumme</t>
  </si>
  <si>
    <t>Finanzierungscoaching für potentielle Immokäufer</t>
  </si>
  <si>
    <t>Modernisierungen inkl. Wintergarten (Beratung ohne Abschluss)</t>
  </si>
  <si>
    <t>Modernisierungen inkl. Wintergarten (Beratung mit Abschluss)</t>
  </si>
  <si>
    <t>Summe</t>
  </si>
  <si>
    <t>Immobilienmakelei</t>
  </si>
  <si>
    <t>Provision von Käufer</t>
  </si>
  <si>
    <t>Kaufpreis Immo.</t>
  </si>
  <si>
    <t>Beratung u. Vermittlung von Fertig- und Massivhäusern</t>
  </si>
  <si>
    <t>Provision Hersteller</t>
  </si>
  <si>
    <t>Hauspreis</t>
  </si>
  <si>
    <t>Photovoltaik</t>
  </si>
  <si>
    <t>Heizung und Solarthermie</t>
  </si>
  <si>
    <t>Ratenkredite (Konsumenten, Innendesign, Auto, Motorrad, IT)</t>
  </si>
  <si>
    <t>Provision</t>
  </si>
  <si>
    <t>Innendesign</t>
  </si>
  <si>
    <t>Erlöse</t>
  </si>
  <si>
    <t>ENTFÄLLT   Luxusgüter (Boote, Flugzeuge etc.)</t>
  </si>
  <si>
    <t xml:space="preserve"> </t>
  </si>
  <si>
    <t>Personal</t>
  </si>
  <si>
    <t>Grundgehalt</t>
  </si>
  <si>
    <t>VA 100%</t>
  </si>
  <si>
    <t>Sozialab-gaben AG</t>
  </si>
  <si>
    <t>Mitarbeiter Finanzierung</t>
  </si>
  <si>
    <t>Mitarbeiter Immobilien</t>
  </si>
  <si>
    <t>Mitarbeiter KonsumDarlehen</t>
  </si>
  <si>
    <t>Mitarbeiter Innendesign</t>
  </si>
  <si>
    <t>Assistenz</t>
  </si>
  <si>
    <t>kummuliert</t>
  </si>
  <si>
    <t>Erträge durch Franchisepartner</t>
  </si>
  <si>
    <t>Einmalgebühr</t>
  </si>
  <si>
    <t>Kategorie</t>
  </si>
  <si>
    <t>A</t>
  </si>
  <si>
    <t>B</t>
  </si>
  <si>
    <t>Umsatzgebühr</t>
  </si>
  <si>
    <t>Neue FP pro Monat</t>
  </si>
  <si>
    <t>Anzahl FP</t>
  </si>
  <si>
    <t>Umsatz</t>
  </si>
  <si>
    <t>PV / Heizung / Ratenkredite</t>
  </si>
  <si>
    <t>Luxusgüter Finanzierung/Leasing</t>
  </si>
  <si>
    <t>Start</t>
  </si>
  <si>
    <t>Wochentag</t>
  </si>
  <si>
    <t>Neujahr</t>
  </si>
  <si>
    <t>fix</t>
  </si>
  <si>
    <t>01.01.</t>
  </si>
  <si>
    <t>Heilige Drei Könige</t>
  </si>
  <si>
    <t>06.01.</t>
  </si>
  <si>
    <t>Aschermittwoch</t>
  </si>
  <si>
    <t>beweglich</t>
  </si>
  <si>
    <t>Karfreitag</t>
  </si>
  <si>
    <t>Ostersonntag</t>
  </si>
  <si>
    <t>Ostermontag</t>
  </si>
  <si>
    <t>Maifeiertag</t>
  </si>
  <si>
    <t>01.05.</t>
  </si>
  <si>
    <t>Christi Himmelfahrt</t>
  </si>
  <si>
    <t>Pfingstsonntag</t>
  </si>
  <si>
    <t>Pfingstmontag</t>
  </si>
  <si>
    <t>Fronleichnam</t>
  </si>
  <si>
    <t>Mariä Himmelfahrt</t>
  </si>
  <si>
    <t>15.08.</t>
  </si>
  <si>
    <t>Tag der Deutschen Einheit</t>
  </si>
  <si>
    <t>03.10.</t>
  </si>
  <si>
    <t>Allerheiligen</t>
  </si>
  <si>
    <t>01.11.</t>
  </si>
  <si>
    <t>1. Advent</t>
  </si>
  <si>
    <t>2. Advent</t>
  </si>
  <si>
    <t>3. Advent</t>
  </si>
  <si>
    <t>4. Advent</t>
  </si>
  <si>
    <t>Heiligabend</t>
  </si>
  <si>
    <t>24.12.</t>
  </si>
  <si>
    <t>1. Weihnachtstag</t>
  </si>
  <si>
    <t>25.12.</t>
  </si>
  <si>
    <t>2. Weihnachtstag</t>
  </si>
  <si>
    <t>26.12.</t>
  </si>
  <si>
    <t>Silvester</t>
  </si>
  <si>
    <t>31.12.</t>
  </si>
  <si>
    <t>Feiertagskalender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</si>
  <si>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</si>
  <si>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</si>
  <si>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</si>
  <si>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</si>
  <si>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</si>
  <si>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</si>
  <si>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</si>
  <si>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</si>
  <si>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</si>
  <si>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</si>
  <si>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</si>
  <si>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</si>
  <si>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Timeline</t>
  </si>
  <si>
    <t>Feiertage</t>
  </si>
  <si>
    <t>Urlaub</t>
  </si>
  <si>
    <t>Arbeitstage</t>
  </si>
  <si>
    <t>Kalk.Tage</t>
  </si>
  <si>
    <t>Anteil Jahresleistung</t>
  </si>
  <si>
    <t>Tabellenblätter</t>
  </si>
  <si>
    <t>FP_001</t>
  </si>
  <si>
    <t>FP_002</t>
  </si>
  <si>
    <t>FP_099</t>
  </si>
  <si>
    <t>MA 1</t>
  </si>
  <si>
    <t>MA 2</t>
  </si>
  <si>
    <t>MA 3</t>
  </si>
  <si>
    <t>Luxusgüter (Boote, Flugzeuge etc.)</t>
  </si>
  <si>
    <t>Gesamtsumme</t>
  </si>
  <si>
    <t>Jahr 1</t>
  </si>
  <si>
    <t>Kaufpreis Immo</t>
  </si>
  <si>
    <t>Honorar von Kunde
&amp; Provision Herst.</t>
  </si>
  <si>
    <t>Ratenkredite</t>
  </si>
  <si>
    <t xml:space="preserve">Honorar </t>
  </si>
  <si>
    <t>Jahr 2</t>
  </si>
  <si>
    <t>Jahr 3</t>
  </si>
  <si>
    <t>Immobilienmakelei + Häuser</t>
  </si>
  <si>
    <t>Summen</t>
  </si>
  <si>
    <t>Neue FP</t>
  </si>
  <si>
    <t>Prognose Franchisepartner 36 Monate (Total)</t>
  </si>
  <si>
    <t>Betrachtungsbeginn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</si>
</sst>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mmmm/yy"/>
    <numFmt numFmtId="165" formatCode="0.00\ %"/>
    <numFmt numFmtId="166" formatCode="0\ %"/>
    <numFmt numFmtId="167" formatCode="#,##0\ [$€-407];[Red]\-#,##0\ [$€-407]"/>
    <numFmt numFmtId="168" formatCode="_-* #,##0.00&quot; €&quot;_-;\-* #,##0.00&quot; €&quot;_-;_-* \-??&quot; €&quot;_-;_-@_-"/>
    <numFmt numFmtId="169" formatCode="_-* #,##0.00\ _€_-;\-* #,##0.00\ _€_-;_-* \-??\ _€_-;_-@_-"/>
    <numFmt numFmtId="170" formatCode="_-* #,##0\ _€_-;\-* #,##0\ _€_-;_-* \-??\ _€_-;_-@_-"/>
    <numFmt numFmtId="171" formatCode="#,##0.00\ [$€-407]"/>
    <numFmt numFmtId="172" formatCode="0000"/>
    <numFmt numFmtId="173" formatCode="mm/yyyy"/>
  </numFmts>
  <fonts count="20" x14ac:knownFonts="1">
    <font>
      <sz val="10"/>
      <name val="Arial"/>
      <family val="2"/>
      <charset val="1"/>
    </font>
    <font>
      <b/>
      <sz val="15"/>
      <color rgb="FF44546A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i/>
      <sz val="10"/>
      <color rgb="FF7F7F7F"/>
      <name val="Calibri"/>
      <family val="2"/>
      <charset val="1"/>
    </font>
    <font>
      <sz val="9"/>
      <name val="Arial"/>
      <family val="2"/>
      <charset val="1"/>
    </font>
    <font>
      <i/>
      <sz val="11"/>
      <color rgb="FF7F7F7F"/>
      <name val="Calibri"/>
      <family val="2"/>
      <charset val="1"/>
    </font>
    <font>
      <sz val="10"/>
      <name val="Arial"/>
      <charset val="1"/>
    </font>
    <font>
      <b/>
      <sz val="12"/>
      <name val="Arial"/>
      <family val="2"/>
      <charset val="1"/>
    </font>
    <font>
      <b/>
      <sz val="13"/>
      <color rgb="FF44546A"/>
      <name val="Calibri"/>
      <family val="2"/>
      <charset val="1"/>
    </font>
    <font>
      <i/>
      <sz val="10"/>
      <name val="Arial"/>
      <family val="2"/>
      <charset val="1"/>
    </font>
    <font>
      <sz val="11"/>
      <name val="Calibri"/>
      <family val="2"/>
      <charset val="1"/>
    </font>
    <font>
      <sz val="11"/>
      <color rgb="FF222222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sz val="10"/>
      <name val="Arial"/>
      <family val="2"/>
      <charset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rgb="FF4472C4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800000"/>
      </left>
      <right/>
      <top style="thin">
        <color rgb="FF800000"/>
      </top>
      <bottom style="thin">
        <color rgb="FF800000"/>
      </bottom>
      <diagonal/>
    </border>
    <border>
      <left/>
      <right/>
      <top style="thin">
        <color rgb="FF800000"/>
      </top>
      <bottom style="thin">
        <color rgb="FF800000"/>
      </bottom>
      <diagonal/>
    </border>
    <border>
      <left/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/>
      <top style="thin">
        <color rgb="FF800000"/>
      </top>
      <bottom/>
      <diagonal/>
    </border>
    <border>
      <left/>
      <right/>
      <top style="thin">
        <color rgb="FF800000"/>
      </top>
      <bottom/>
      <diagonal/>
    </border>
    <border>
      <left/>
      <right style="thin">
        <color rgb="FF800000"/>
      </right>
      <top style="thin">
        <color rgb="FF800000"/>
      </top>
      <bottom/>
      <diagonal/>
    </border>
    <border>
      <left style="thin">
        <color rgb="FF800000"/>
      </left>
      <right/>
      <top/>
      <bottom/>
      <diagonal/>
    </border>
    <border>
      <left/>
      <right style="thin">
        <color rgb="FF800000"/>
      </right>
      <top/>
      <bottom/>
      <diagonal/>
    </border>
    <border>
      <left style="thin">
        <color rgb="FF800000"/>
      </left>
      <right/>
      <top/>
      <bottom style="thin">
        <color rgb="FF800000"/>
      </bottom>
      <diagonal/>
    </border>
    <border>
      <left/>
      <right/>
      <top/>
      <bottom style="thin">
        <color rgb="FF800000"/>
      </bottom>
      <diagonal/>
    </border>
    <border>
      <left/>
      <right style="thin">
        <color rgb="FF800000"/>
      </right>
      <top/>
      <bottom style="thin">
        <color rgb="FF800000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9" fontId="17" fillId="0" borderId="0" applyBorder="0" applyProtection="0"/>
    <xf numFmtId="168" fontId="17" fillId="0" borderId="0" applyBorder="0" applyProtection="0"/>
    <xf numFmtId="166" fontId="17" fillId="0" borderId="0" applyBorder="0" applyProtection="0"/>
    <xf numFmtId="0" fontId="15" fillId="0" borderId="0" applyBorder="0" applyProtection="0"/>
    <xf numFmtId="0" fontId="18" fillId="0" borderId="0" applyNumberFormat="0" applyFill="0" applyBorder="0" applyAlignment="0" applyProtection="0"/>
    <xf numFmtId="0" fontId="19" fillId="0" borderId="25" applyNumberFormat="0" applyFill="0" applyAlignment="0" applyProtection="0"/>
  </cellStyleXfs>
  <cellXfs count="106">
    <xf numFmtId="0" fontId="0" fillId="0" borderId="0" xfId="0"/>
    <xf numFmtId="0" fontId="1" fillId="0" borderId="0" xfId="0" applyFont="1"/>
    <xf numFmtId="14" fontId="0" fillId="0" borderId="1" xfId="0" applyNumberFormat="1" applyBorder="1"/>
    <xf numFmtId="164" fontId="0" fillId="0" borderId="0" xfId="0" applyNumberFormat="1" applyAlignment="1">
      <alignment horizontal="center" vertical="center"/>
    </xf>
    <xf numFmtId="0" fontId="2" fillId="0" borderId="0" xfId="0" applyFont="1"/>
    <xf numFmtId="165" fontId="3" fillId="0" borderId="0" xfId="0" applyNumberFormat="1" applyFont="1"/>
    <xf numFmtId="166" fontId="0" fillId="0" borderId="0" xfId="0" applyNumberFormat="1"/>
    <xf numFmtId="167" fontId="0" fillId="2" borderId="0" xfId="0" applyNumberFormat="1" applyFill="1"/>
    <xf numFmtId="0" fontId="4" fillId="0" borderId="0" xfId="0" applyFont="1" applyAlignment="1">
      <alignment vertical="center"/>
    </xf>
    <xf numFmtId="16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4" fillId="0" borderId="0" xfId="0" applyFont="1"/>
    <xf numFmtId="167" fontId="0" fillId="0" borderId="0" xfId="0" applyNumberFormat="1"/>
    <xf numFmtId="0" fontId="6" fillId="0" borderId="0" xfId="0" applyFont="1"/>
    <xf numFmtId="168" fontId="6" fillId="0" borderId="0" xfId="0" applyNumberFormat="1" applyFont="1"/>
    <xf numFmtId="167" fontId="0" fillId="0" borderId="2" xfId="0" applyNumberFormat="1" applyBorder="1"/>
    <xf numFmtId="0" fontId="7" fillId="0" borderId="0" xfId="0" applyFont="1"/>
    <xf numFmtId="166" fontId="3" fillId="0" borderId="0" xfId="0" applyNumberFormat="1" applyFont="1"/>
    <xf numFmtId="0" fontId="0" fillId="0" borderId="3" xfId="0" applyBorder="1" applyAlignment="1">
      <alignment horizontal="left" indent="9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169" fontId="17" fillId="0" borderId="0" xfId="1" applyBorder="1" applyProtection="1"/>
    <xf numFmtId="0" fontId="0" fillId="0" borderId="4" xfId="0" applyBorder="1" applyAlignment="1">
      <alignment horizontal="left" indent="9"/>
    </xf>
    <xf numFmtId="167" fontId="2" fillId="0" borderId="0" xfId="0" applyNumberFormat="1" applyFont="1"/>
    <xf numFmtId="0" fontId="8" fillId="0" borderId="0" xfId="0" applyFont="1"/>
    <xf numFmtId="167" fontId="0" fillId="0" borderId="0" xfId="0" applyNumberFormat="1" applyAlignment="1">
      <alignment horizontal="right"/>
    </xf>
    <xf numFmtId="167" fontId="0" fillId="0" borderId="0" xfId="0" applyNumberFormat="1" applyAlignment="1">
      <alignment horizontal="left" indent="1"/>
    </xf>
    <xf numFmtId="0" fontId="0" fillId="0" borderId="0" xfId="0" applyAlignment="1">
      <alignment horizontal="right"/>
    </xf>
    <xf numFmtId="0" fontId="8" fillId="0" borderId="0" xfId="0" applyFont="1" applyAlignment="1">
      <alignment horizontal="right"/>
    </xf>
    <xf numFmtId="170" fontId="17" fillId="0" borderId="0" xfId="1" applyNumberFormat="1" applyBorder="1" applyAlignment="1" applyProtection="1">
      <alignment horizontal="left" indent="1"/>
    </xf>
    <xf numFmtId="168" fontId="8" fillId="0" borderId="0" xfId="2" applyFont="1" applyBorder="1" applyAlignment="1" applyProtection="1">
      <alignment horizontal="left" indent="1"/>
    </xf>
    <xf numFmtId="171" fontId="0" fillId="0" borderId="0" xfId="0" applyNumberFormat="1"/>
    <xf numFmtId="0" fontId="9" fillId="3" borderId="0" xfId="0" applyFont="1" applyFill="1" applyAlignment="1">
      <alignment wrapText="1"/>
    </xf>
    <xf numFmtId="0" fontId="10" fillId="0" borderId="0" xfId="0" applyFont="1"/>
    <xf numFmtId="0" fontId="11" fillId="0" borderId="0" xfId="0" applyFont="1"/>
    <xf numFmtId="49" fontId="0" fillId="0" borderId="0" xfId="0" applyNumberFormat="1" applyAlignment="1">
      <alignment wrapText="1"/>
    </xf>
    <xf numFmtId="49" fontId="11" fillId="0" borderId="0" xfId="0" applyNumberFormat="1" applyFont="1" applyAlignment="1">
      <alignment horizontal="center" wrapText="1"/>
    </xf>
    <xf numFmtId="0" fontId="0" fillId="0" borderId="0" xfId="0" applyFont="1" applyAlignment="1">
      <alignment wrapText="1"/>
    </xf>
    <xf numFmtId="167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2" fillId="0" borderId="0" xfId="0" applyFont="1" applyAlignment="1">
      <alignment horizontal="right"/>
    </xf>
    <xf numFmtId="167" fontId="12" fillId="0" borderId="0" xfId="0" applyNumberFormat="1" applyFont="1"/>
    <xf numFmtId="168" fontId="0" fillId="0" borderId="0" xfId="2" applyFont="1" applyBorder="1" applyProtection="1"/>
    <xf numFmtId="167" fontId="0" fillId="0" borderId="0" xfId="2" applyNumberFormat="1" applyFont="1" applyBorder="1" applyProtection="1"/>
    <xf numFmtId="166" fontId="0" fillId="0" borderId="0" xfId="2" applyNumberFormat="1" applyFont="1" applyBorder="1" applyProtection="1"/>
    <xf numFmtId="0" fontId="13" fillId="0" borderId="0" xfId="0" applyFont="1"/>
    <xf numFmtId="14" fontId="13" fillId="0" borderId="0" xfId="0" applyNumberFormat="1" applyFont="1"/>
    <xf numFmtId="0" fontId="13" fillId="0" borderId="0" xfId="0" applyFont="1" applyAlignment="1">
      <alignment horizontal="center" vertical="center"/>
    </xf>
    <xf numFmtId="0" fontId="1" fillId="0" borderId="5" xfId="0" applyFont="1" applyBorder="1"/>
    <xf numFmtId="14" fontId="0" fillId="0" borderId="6" xfId="0" applyNumberFormat="1" applyBorder="1"/>
    <xf numFmtId="172" fontId="17" fillId="0" borderId="0" xfId="1" applyNumberFormat="1" applyBorder="1" applyAlignment="1" applyProtection="1">
      <alignment horizontal="center" vertical="center"/>
    </xf>
    <xf numFmtId="0" fontId="3" fillId="3" borderId="7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3" borderId="0" xfId="0" applyFont="1" applyFill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top" wrapText="1"/>
    </xf>
    <xf numFmtId="0" fontId="14" fillId="3" borderId="0" xfId="0" applyFont="1" applyFill="1" applyAlignment="1">
      <alignment vertical="top" wrapText="1"/>
    </xf>
    <xf numFmtId="0" fontId="15" fillId="3" borderId="1" xfId="4" applyFont="1" applyFill="1" applyBorder="1" applyAlignment="1" applyProtection="1">
      <alignment vertical="center" wrapText="1"/>
    </xf>
    <xf numFmtId="0" fontId="15" fillId="3" borderId="1" xfId="4" applyFill="1" applyBorder="1" applyAlignment="1" applyProtection="1">
      <alignment vertical="top" wrapText="1"/>
    </xf>
    <xf numFmtId="0" fontId="15" fillId="3" borderId="0" xfId="4" applyFill="1" applyBorder="1" applyAlignment="1" applyProtection="1">
      <alignment vertical="top" wrapText="1"/>
    </xf>
    <xf numFmtId="14" fontId="15" fillId="0" borderId="0" xfId="4" applyNumberFormat="1" applyBorder="1" applyProtection="1"/>
    <xf numFmtId="0" fontId="15" fillId="0" borderId="0" xfId="4" applyBorder="1" applyAlignment="1" applyProtection="1">
      <alignment horizontal="center" vertical="center"/>
    </xf>
    <xf numFmtId="0" fontId="15" fillId="0" borderId="0" xfId="4" applyBorder="1" applyProtection="1"/>
    <xf numFmtId="0" fontId="13" fillId="3" borderId="0" xfId="0" applyFont="1" applyFill="1"/>
    <xf numFmtId="14" fontId="16" fillId="0" borderId="0" xfId="0" applyNumberFormat="1" applyFont="1" applyAlignment="1">
      <alignment horizontal="center" vertical="center"/>
    </xf>
    <xf numFmtId="172" fontId="16" fillId="0" borderId="0" xfId="0" applyNumberFormat="1" applyFont="1"/>
    <xf numFmtId="173" fontId="0" fillId="0" borderId="0" xfId="0" applyNumberFormat="1" applyAlignment="1">
      <alignment horizontal="center" vertical="center"/>
    </xf>
    <xf numFmtId="170" fontId="17" fillId="0" borderId="0" xfId="1" applyNumberFormat="1" applyBorder="1" applyProtection="1"/>
    <xf numFmtId="165" fontId="0" fillId="0" borderId="0" xfId="3" applyNumberFormat="1" applyFont="1" applyBorder="1" applyProtection="1"/>
    <xf numFmtId="49" fontId="0" fillId="0" borderId="8" xfId="0" applyNumberFormat="1" applyFont="1" applyBorder="1" applyAlignment="1">
      <alignment wrapText="1"/>
    </xf>
    <xf numFmtId="49" fontId="0" fillId="0" borderId="9" xfId="0" applyNumberFormat="1" applyFont="1" applyBorder="1" applyAlignment="1">
      <alignment wrapText="1"/>
    </xf>
    <xf numFmtId="49" fontId="0" fillId="0" borderId="9" xfId="0" applyNumberFormat="1" applyFont="1" applyBorder="1" applyAlignment="1">
      <alignment horizontal="center" wrapText="1"/>
    </xf>
    <xf numFmtId="49" fontId="0" fillId="0" borderId="10" xfId="0" applyNumberFormat="1" applyFont="1" applyBorder="1" applyAlignment="1">
      <alignment horizontal="center" wrapText="1"/>
    </xf>
    <xf numFmtId="0" fontId="0" fillId="0" borderId="11" xfId="0" applyFont="1" applyBorder="1"/>
    <xf numFmtId="0" fontId="0" fillId="0" borderId="12" xfId="0" applyFont="1" applyBorder="1"/>
    <xf numFmtId="167" fontId="0" fillId="0" borderId="12" xfId="0" applyNumberFormat="1" applyBorder="1"/>
    <xf numFmtId="167" fontId="0" fillId="0" borderId="13" xfId="0" applyNumberFormat="1" applyBorder="1"/>
    <xf numFmtId="0" fontId="0" fillId="0" borderId="14" xfId="0" applyFont="1" applyBorder="1"/>
    <xf numFmtId="167" fontId="0" fillId="0" borderId="15" xfId="0" applyNumberFormat="1" applyBorder="1"/>
    <xf numFmtId="0" fontId="0" fillId="0" borderId="16" xfId="0" applyBorder="1"/>
    <xf numFmtId="0" fontId="0" fillId="0" borderId="17" xfId="0" applyFont="1" applyBorder="1"/>
    <xf numFmtId="167" fontId="0" fillId="0" borderId="18" xfId="0" applyNumberFormat="1" applyBorder="1"/>
    <xf numFmtId="0" fontId="0" fillId="0" borderId="17" xfId="0" applyFont="1" applyBorder="1" applyAlignment="1">
      <alignment wrapText="1"/>
    </xf>
    <xf numFmtId="167" fontId="0" fillId="0" borderId="17" xfId="0" applyNumberFormat="1" applyBorder="1"/>
    <xf numFmtId="49" fontId="0" fillId="0" borderId="0" xfId="0" applyNumberFormat="1" applyFont="1" applyAlignment="1">
      <alignment horizontal="center" wrapText="1"/>
    </xf>
    <xf numFmtId="0" fontId="0" fillId="0" borderId="3" xfId="0" applyFont="1" applyBorder="1"/>
    <xf numFmtId="0" fontId="0" fillId="0" borderId="19" xfId="0" applyFont="1" applyBorder="1"/>
    <xf numFmtId="167" fontId="0" fillId="0" borderId="19" xfId="0" applyNumberFormat="1" applyBorder="1"/>
    <xf numFmtId="167" fontId="0" fillId="0" borderId="20" xfId="0" applyNumberFormat="1" applyBorder="1"/>
    <xf numFmtId="0" fontId="0" fillId="0" borderId="4" xfId="0" applyFont="1" applyBorder="1"/>
    <xf numFmtId="167" fontId="0" fillId="0" borderId="21" xfId="0" applyNumberFormat="1" applyBorder="1"/>
    <xf numFmtId="0" fontId="0" fillId="0" borderId="22" xfId="0" applyBorder="1"/>
    <xf numFmtId="0" fontId="0" fillId="0" borderId="23" xfId="0" applyFont="1" applyBorder="1"/>
    <xf numFmtId="167" fontId="0" fillId="0" borderId="23" xfId="0" applyNumberFormat="1" applyBorder="1"/>
    <xf numFmtId="167" fontId="0" fillId="0" borderId="24" xfId="0" applyNumberFormat="1" applyBorder="1"/>
    <xf numFmtId="0" fontId="0" fillId="0" borderId="23" xfId="0" applyFont="1" applyBorder="1" applyAlignment="1">
      <alignment wrapText="1"/>
    </xf>
    <xf numFmtId="0" fontId="8" fillId="0" borderId="0" xfId="0" applyFont="1" applyAlignment="1">
      <alignment horizontal="left"/>
    </xf>
    <xf numFmtId="14" fontId="19" fillId="0" borderId="25" xfId="6" applyNumberFormat="1"/>
    <xf numFmtId="0" fontId="0" fillId="0" borderId="0" xfId="0" applyAlignment="1">
      <alignment horizontal="right" indent="2"/>
    </xf>
    <xf numFmtId="0" fontId="18" fillId="0" borderId="0" xfId="5"/>
    <xf numFmtId="0" fontId="13" fillId="0" borderId="26" xfId="0" applyFont="1" applyBorder="1"/>
    <xf numFmtId="0" fontId="13" fillId="0" borderId="27" xfId="0" applyFont="1" applyBorder="1"/>
    <xf numFmtId="0" fontId="13" fillId="0" borderId="28" xfId="0" applyFont="1" applyBorder="1"/>
  </cellXfs>
  <cellStyles count="7">
    <cellStyle name="Erklärender Text" xfId="4" builtinId="53" customBuiltin="1"/>
    <cellStyle name="Komma" xfId="1" builtinId="3"/>
    <cellStyle name="Prozent" xfId="3" builtinId="5"/>
    <cellStyle name="Standard" xfId="0" builtinId="0"/>
    <cellStyle name="Überschrift" xfId="5" builtinId="15"/>
    <cellStyle name="Überschrift 1" xfId="6" builtinId="16"/>
    <cellStyle name="Währung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37"/>
  <sheetViews>
    <sheetView tabSelected="1" zoomScaleNormal="100" workbookViewId="0">
      <selection activeCell="D2" sqref="D2"/>
    </sheetView>
  </sheetViews>
  <sheetFormatPr baseColWidth="10" defaultColWidth="8.88671875" defaultRowHeight="13.2" x14ac:dyDescent="0.25"/>
  <cols>
    <col min="1" max="1" width="2.6640625" customWidth="1"/>
    <col min="2" max="2" width="8.44140625" customWidth="1"/>
    <col min="3" max="3" width="9.5546875" customWidth="1"/>
    <col min="4" max="4" width="54.109375" customWidth="1"/>
    <col min="5" max="40" width="14.21875" customWidth="1"/>
    <col min="41" max="1025" width="8.88671875" customWidth="1"/>
  </cols>
  <sheetData>
    <row r="1" spans="1:47" ht="19.8" x14ac:dyDescent="0.4">
      <c r="A1" s="1" t="s">
        <v>180</v>
      </c>
      <c r="B1" s="1"/>
      <c r="C1" s="1"/>
      <c r="D1" s="1"/>
    </row>
    <row r="2" spans="1:47" ht="20.399999999999999" thickBot="1" x14ac:dyDescent="0.45">
      <c r="D2" s="101" t="s">
        <v>181</v>
      </c>
      <c r="E2" s="100">
        <v>43466</v>
      </c>
    </row>
    <row r="3" spans="1:47" ht="13.8" thickTop="1" x14ac:dyDescent="0.25"/>
    <row r="5" spans="1:47" ht="16.5" customHeight="1" x14ac:dyDescent="0.25">
      <c r="A5" t="s">
        <v>2</v>
      </c>
      <c r="E5" s="3">
        <f>E2</f>
        <v>43466</v>
      </c>
      <c r="F5" s="3">
        <f t="shared" ref="F5:AN5" si="0">DATEVALUE(CONCATENATE("01.",MONTH(E5+40),".",YEAR(E5+40)))</f>
        <v>43497</v>
      </c>
      <c r="G5" s="3">
        <f t="shared" si="0"/>
        <v>43525</v>
      </c>
      <c r="H5" s="3">
        <f t="shared" si="0"/>
        <v>43556</v>
      </c>
      <c r="I5" s="3">
        <f t="shared" si="0"/>
        <v>43586</v>
      </c>
      <c r="J5" s="3">
        <f t="shared" si="0"/>
        <v>43617</v>
      </c>
      <c r="K5" s="3">
        <f t="shared" si="0"/>
        <v>43647</v>
      </c>
      <c r="L5" s="3">
        <f t="shared" si="0"/>
        <v>43678</v>
      </c>
      <c r="M5" s="3">
        <f t="shared" si="0"/>
        <v>43709</v>
      </c>
      <c r="N5" s="3">
        <f t="shared" si="0"/>
        <v>43739</v>
      </c>
      <c r="O5" s="3">
        <f t="shared" si="0"/>
        <v>43770</v>
      </c>
      <c r="P5" s="3">
        <f t="shared" si="0"/>
        <v>43800</v>
      </c>
      <c r="Q5" s="3">
        <f t="shared" si="0"/>
        <v>43831</v>
      </c>
      <c r="R5" s="3">
        <f t="shared" si="0"/>
        <v>43862</v>
      </c>
      <c r="S5" s="3">
        <f t="shared" si="0"/>
        <v>43891</v>
      </c>
      <c r="T5" s="3">
        <f t="shared" si="0"/>
        <v>43922</v>
      </c>
      <c r="U5" s="3">
        <f t="shared" si="0"/>
        <v>43952</v>
      </c>
      <c r="V5" s="3">
        <f t="shared" si="0"/>
        <v>43983</v>
      </c>
      <c r="W5" s="3">
        <f t="shared" si="0"/>
        <v>44013</v>
      </c>
      <c r="X5" s="3">
        <f t="shared" si="0"/>
        <v>44044</v>
      </c>
      <c r="Y5" s="3">
        <f t="shared" si="0"/>
        <v>44075</v>
      </c>
      <c r="Z5" s="3">
        <f t="shared" si="0"/>
        <v>44105</v>
      </c>
      <c r="AA5" s="3">
        <f t="shared" si="0"/>
        <v>44136</v>
      </c>
      <c r="AB5" s="3">
        <f t="shared" si="0"/>
        <v>44166</v>
      </c>
      <c r="AC5" s="3">
        <f t="shared" si="0"/>
        <v>44197</v>
      </c>
      <c r="AD5" s="3">
        <f t="shared" si="0"/>
        <v>44228</v>
      </c>
      <c r="AE5" s="3">
        <f t="shared" si="0"/>
        <v>44256</v>
      </c>
      <c r="AF5" s="3">
        <f t="shared" si="0"/>
        <v>44287</v>
      </c>
      <c r="AG5" s="3">
        <f t="shared" si="0"/>
        <v>44317</v>
      </c>
      <c r="AH5" s="3">
        <f t="shared" si="0"/>
        <v>44348</v>
      </c>
      <c r="AI5" s="3">
        <f t="shared" si="0"/>
        <v>44378</v>
      </c>
      <c r="AJ5" s="3">
        <f t="shared" si="0"/>
        <v>44409</v>
      </c>
      <c r="AK5" s="3">
        <f t="shared" si="0"/>
        <v>44440</v>
      </c>
      <c r="AL5" s="3">
        <f t="shared" si="0"/>
        <v>44470</v>
      </c>
      <c r="AM5" s="3">
        <f t="shared" si="0"/>
        <v>44501</v>
      </c>
      <c r="AN5" s="3">
        <f t="shared" si="0"/>
        <v>44531</v>
      </c>
    </row>
    <row r="6" spans="1:47" ht="14.4" x14ac:dyDescent="0.3">
      <c r="B6" s="4" t="s">
        <v>9</v>
      </c>
      <c r="C6" s="4"/>
      <c r="D6" s="4"/>
      <c r="E6" s="19">
        <v>0.3</v>
      </c>
      <c r="F6" s="19">
        <v>0.6</v>
      </c>
      <c r="G6" s="19">
        <v>0.8</v>
      </c>
      <c r="H6" s="19">
        <v>0.9</v>
      </c>
      <c r="I6" s="19">
        <v>1</v>
      </c>
      <c r="J6" s="19">
        <v>1</v>
      </c>
      <c r="K6" s="19">
        <v>1</v>
      </c>
      <c r="L6" s="19">
        <v>1</v>
      </c>
      <c r="M6" s="19">
        <v>1</v>
      </c>
      <c r="N6" s="19">
        <v>1</v>
      </c>
      <c r="O6" s="19">
        <v>1</v>
      </c>
      <c r="P6" s="19">
        <v>1</v>
      </c>
      <c r="Q6" s="19">
        <v>1</v>
      </c>
      <c r="R6" s="19">
        <v>1</v>
      </c>
      <c r="S6" s="19">
        <v>1</v>
      </c>
      <c r="T6" s="19">
        <v>1</v>
      </c>
      <c r="U6" s="19">
        <v>1</v>
      </c>
      <c r="V6" s="19">
        <v>1</v>
      </c>
      <c r="W6" s="19">
        <v>1</v>
      </c>
      <c r="X6" s="19">
        <v>1</v>
      </c>
      <c r="Y6" s="19">
        <v>1</v>
      </c>
      <c r="Z6" s="19">
        <v>1</v>
      </c>
      <c r="AA6" s="19">
        <v>1</v>
      </c>
      <c r="AB6" s="19">
        <v>1</v>
      </c>
      <c r="AC6" s="19">
        <v>1</v>
      </c>
      <c r="AD6" s="19">
        <v>1</v>
      </c>
      <c r="AE6" s="19">
        <v>1</v>
      </c>
      <c r="AF6" s="19">
        <v>1</v>
      </c>
      <c r="AG6" s="19">
        <v>1</v>
      </c>
      <c r="AH6" s="19">
        <v>1</v>
      </c>
      <c r="AI6" s="19">
        <v>1</v>
      </c>
      <c r="AJ6" s="19">
        <v>1</v>
      </c>
      <c r="AK6" s="19">
        <v>1</v>
      </c>
      <c r="AL6" s="19">
        <v>1</v>
      </c>
      <c r="AM6" s="19">
        <v>1</v>
      </c>
      <c r="AN6" s="19">
        <v>1</v>
      </c>
      <c r="AO6" s="6"/>
      <c r="AP6" s="6"/>
      <c r="AQ6" s="6"/>
      <c r="AR6" s="6"/>
      <c r="AS6" s="6"/>
      <c r="AT6" s="6"/>
      <c r="AU6" s="6"/>
    </row>
    <row r="7" spans="1:47" ht="14.4" x14ac:dyDescent="0.3">
      <c r="B7" s="4" t="s">
        <v>3</v>
      </c>
      <c r="C7" s="4"/>
      <c r="D7" s="4"/>
      <c r="E7" s="5">
        <f t="shared" ref="E7:AN7" si="1">HLOOKUP(E$5,Kalender,6,0)</f>
        <v>9.2592592592592587E-2</v>
      </c>
      <c r="F7" s="5">
        <f t="shared" si="1"/>
        <v>7.8703703703703706E-2</v>
      </c>
      <c r="G7" s="5">
        <f t="shared" si="1"/>
        <v>8.3333333333333329E-2</v>
      </c>
      <c r="H7" s="5">
        <f t="shared" si="1"/>
        <v>7.8703703703703706E-2</v>
      </c>
      <c r="I7" s="5">
        <f t="shared" si="1"/>
        <v>8.7962962962962965E-2</v>
      </c>
      <c r="J7" s="5">
        <f t="shared" si="1"/>
        <v>6.9444444444444448E-2</v>
      </c>
      <c r="K7" s="5">
        <f t="shared" si="1"/>
        <v>9.7222222222222224E-2</v>
      </c>
      <c r="L7" s="5">
        <f t="shared" si="1"/>
        <v>8.3333333333333329E-2</v>
      </c>
      <c r="M7" s="5">
        <f t="shared" si="1"/>
        <v>8.7962962962962965E-2</v>
      </c>
      <c r="N7" s="5">
        <f t="shared" si="1"/>
        <v>8.7962962962962965E-2</v>
      </c>
      <c r="O7" s="5">
        <f t="shared" si="1"/>
        <v>8.3333333333333329E-2</v>
      </c>
      <c r="P7" s="5">
        <f t="shared" si="1"/>
        <v>6.9444444444444448E-2</v>
      </c>
      <c r="Q7" s="5">
        <f t="shared" si="1"/>
        <v>8.7962962962962965E-2</v>
      </c>
      <c r="R7" s="5">
        <f t="shared" si="1"/>
        <v>7.407407407407407E-2</v>
      </c>
      <c r="S7" s="5">
        <f t="shared" si="1"/>
        <v>9.2592592592592587E-2</v>
      </c>
      <c r="T7" s="5">
        <f t="shared" si="1"/>
        <v>7.8703703703703706E-2</v>
      </c>
      <c r="U7" s="5">
        <f t="shared" si="1"/>
        <v>7.8703703703703706E-2</v>
      </c>
      <c r="V7" s="5">
        <f t="shared" si="1"/>
        <v>7.8703703703703706E-2</v>
      </c>
      <c r="W7" s="5">
        <f t="shared" si="1"/>
        <v>9.7222222222222224E-2</v>
      </c>
      <c r="X7" s="5">
        <f t="shared" si="1"/>
        <v>8.3333333333333329E-2</v>
      </c>
      <c r="Y7" s="5">
        <f t="shared" si="1"/>
        <v>9.2592592592592587E-2</v>
      </c>
      <c r="Z7" s="5">
        <f t="shared" si="1"/>
        <v>8.7962962962962965E-2</v>
      </c>
      <c r="AA7" s="5">
        <f t="shared" si="1"/>
        <v>8.7962962962962965E-2</v>
      </c>
      <c r="AB7" s="5">
        <f t="shared" si="1"/>
        <v>7.8703703703703706E-2</v>
      </c>
      <c r="AC7" s="5">
        <f t="shared" si="1"/>
        <v>7.8703703703703706E-2</v>
      </c>
      <c r="AD7" s="5">
        <f t="shared" si="1"/>
        <v>7.407407407407407E-2</v>
      </c>
      <c r="AE7" s="5">
        <f t="shared" si="1"/>
        <v>9.7222222222222224E-2</v>
      </c>
      <c r="AF7" s="5">
        <f t="shared" si="1"/>
        <v>7.8703703703703706E-2</v>
      </c>
      <c r="AG7" s="5">
        <f t="shared" si="1"/>
        <v>7.8703703703703706E-2</v>
      </c>
      <c r="AH7" s="5">
        <f t="shared" si="1"/>
        <v>7.8703703703703706E-2</v>
      </c>
      <c r="AI7" s="5">
        <f t="shared" si="1"/>
        <v>9.2592592592592587E-2</v>
      </c>
      <c r="AJ7" s="5">
        <f t="shared" si="1"/>
        <v>8.7962962962962965E-2</v>
      </c>
      <c r="AK7" s="5">
        <f t="shared" si="1"/>
        <v>9.2592592592592587E-2</v>
      </c>
      <c r="AL7" s="5">
        <f t="shared" si="1"/>
        <v>8.3333333333333329E-2</v>
      </c>
      <c r="AM7" s="5">
        <f t="shared" si="1"/>
        <v>9.2592592592592587E-2</v>
      </c>
      <c r="AN7" s="5">
        <f t="shared" si="1"/>
        <v>7.8703703703703706E-2</v>
      </c>
      <c r="AO7" s="6"/>
      <c r="AP7" s="6"/>
      <c r="AQ7" s="6"/>
      <c r="AR7" s="6"/>
      <c r="AS7" s="6"/>
      <c r="AT7" s="6"/>
      <c r="AU7" s="6"/>
    </row>
    <row r="8" spans="1:47" ht="6.75" customHeight="1" x14ac:dyDescent="0.25">
      <c r="A8" s="4"/>
      <c r="B8" s="4"/>
      <c r="C8" s="4"/>
      <c r="D8" s="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6"/>
      <c r="AP8" s="6"/>
      <c r="AQ8" s="6"/>
      <c r="AR8" s="6"/>
      <c r="AS8" s="6"/>
      <c r="AT8" s="6"/>
      <c r="AU8" s="6"/>
    </row>
    <row r="9" spans="1:47" s="10" customFormat="1" ht="19.5" customHeight="1" x14ac:dyDescent="0.25">
      <c r="A9" s="8" t="s">
        <v>4</v>
      </c>
      <c r="B9" s="8"/>
      <c r="C9" s="8"/>
      <c r="D9" s="8"/>
      <c r="E9" s="9">
        <f t="array" aca="1" ref="E9" ca="1">SUM(SUMIF(INDIRECT("'"&amp;TRANSPOSE(Tabellenblätter_FPs)&amp;"'!$E$5:$AN$5"),E$5,INDIRECT("'"&amp;TRANSPOSE(Tabellenblätter_FPs)&amp;"'!$E$"&amp;(ROW()-1)&amp;":$AN$"&amp;(ROW()-1))))</f>
        <v>-74859.333333333328</v>
      </c>
      <c r="F9" s="9">
        <f t="array" aca="1" ref="F9" ca="1">SUM(SUMIF(INDIRECT("'"&amp;TRANSPOSE(Tabellenblätter_FPs)&amp;"'!$E$5:$AN$5"),F$5,INDIRECT("'"&amp;TRANSPOSE(Tabellenblätter_FPs)&amp;"'!$E$"&amp;(ROW()-1)&amp;":$AN$"&amp;(ROW()-1))))</f>
        <v>-37161</v>
      </c>
      <c r="G9" s="9">
        <f t="array" aca="1" ref="G9" ca="1">SUM(SUMIF(INDIRECT("'"&amp;TRANSPOSE(Tabellenblätter_FPs)&amp;"'!$E$5:$AN$5"),G$5,INDIRECT("'"&amp;TRANSPOSE(Tabellenblätter_FPs)&amp;"'!$E$"&amp;(ROW()-1)&amp;":$AN$"&amp;(ROW()-1))))</f>
        <v>-34032</v>
      </c>
      <c r="H9" s="9">
        <f t="array" aca="1" ref="H9" ca="1">SUM(SUMIF(INDIRECT("'"&amp;TRANSPOSE(Tabellenblätter_FPs)&amp;"'!$E$5:$AN$5"),H$5,INDIRECT("'"&amp;TRANSPOSE(Tabellenblätter_FPs)&amp;"'!$E$"&amp;(ROW()-1)&amp;":$AN$"&amp;(ROW()-1))))</f>
        <v>-39893.333333333343</v>
      </c>
      <c r="I9" s="9">
        <f t="array" aca="1" ref="I9" ca="1">SUM(SUMIF(INDIRECT("'"&amp;TRANSPOSE(Tabellenblätter_FPs)&amp;"'!$E$5:$AN$5"),I$5,INDIRECT("'"&amp;TRANSPOSE(Tabellenblätter_FPs)&amp;"'!$E$"&amp;(ROW()-1)&amp;":$AN$"&amp;(ROW()-1))))</f>
        <v>-38017.666666666664</v>
      </c>
      <c r="J9" s="9">
        <f t="array" aca="1" ref="J9" ca="1">SUM(SUMIF(INDIRECT("'"&amp;TRANSPOSE(Tabellenblätter_FPs)&amp;"'!$E$5:$AN$5"),J$5,INDIRECT("'"&amp;TRANSPOSE(Tabellenblätter_FPs)&amp;"'!$E$"&amp;(ROW()-1)&amp;":$AN$"&amp;(ROW()-1))))</f>
        <v>-37114.000000000007</v>
      </c>
      <c r="K9" s="9">
        <f t="array" aca="1" ref="K9" ca="1">SUM(SUMIF(INDIRECT("'"&amp;TRANSPOSE(Tabellenblätter_FPs)&amp;"'!$E$5:$AN$5"),K$5,INDIRECT("'"&amp;TRANSPOSE(Tabellenblätter_FPs)&amp;"'!$E$"&amp;(ROW()-1)&amp;":$AN$"&amp;(ROW()-1))))</f>
        <v>31825.000000000007</v>
      </c>
      <c r="L9" s="9">
        <f t="array" aca="1" ref="L9" ca="1">SUM(SUMIF(INDIRECT("'"&amp;TRANSPOSE(Tabellenblätter_FPs)&amp;"'!$E$5:$AN$5"),L$5,INDIRECT("'"&amp;TRANSPOSE(Tabellenblätter_FPs)&amp;"'!$E$"&amp;(ROW()-1)&amp;":$AN$"&amp;(ROW()-1))))</f>
        <v>11934</v>
      </c>
      <c r="M9" s="9">
        <f t="array" aca="1" ref="M9" ca="1">SUM(SUMIF(INDIRECT("'"&amp;TRANSPOSE(Tabellenblätter_FPs)&amp;"'!$E$5:$AN$5"),M$5,INDIRECT("'"&amp;TRANSPOSE(Tabellenblätter_FPs)&amp;"'!$E$"&amp;(ROW()-1)&amp;":$AN$"&amp;(ROW()-1))))</f>
        <v>45433.000000000029</v>
      </c>
      <c r="N9" s="9">
        <f t="array" aca="1" ref="N9" ca="1">SUM(SUMIF(INDIRECT("'"&amp;TRANSPOSE(Tabellenblätter_FPs)&amp;"'!$E$5:$AN$5"),N$5,INDIRECT("'"&amp;TRANSPOSE(Tabellenblätter_FPs)&amp;"'!$E$"&amp;(ROW()-1)&amp;":$AN$"&amp;(ROW()-1))))</f>
        <v>24100.333333333358</v>
      </c>
      <c r="O9" s="9">
        <f t="array" aca="1" ref="O9" ca="1">SUM(SUMIF(INDIRECT("'"&amp;TRANSPOSE(Tabellenblätter_FPs)&amp;"'!$E$5:$AN$5"),O$5,INDIRECT("'"&amp;TRANSPOSE(Tabellenblätter_FPs)&amp;"'!$E$"&amp;(ROW()-1)&amp;":$AN$"&amp;(ROW()-1))))</f>
        <v>58560</v>
      </c>
      <c r="P9" s="9">
        <f t="array" aca="1" ref="P9" ca="1">SUM(SUMIF(INDIRECT("'"&amp;TRANSPOSE(Tabellenblätter_FPs)&amp;"'!$E$5:$AN$5"),P$5,INDIRECT("'"&amp;TRANSPOSE(Tabellenblätter_FPs)&amp;"'!$E$"&amp;(ROW()-1)&amp;":$AN$"&amp;(ROW()-1))))</f>
        <v>26386.999999999993</v>
      </c>
      <c r="Q9" s="9">
        <f t="array" aca="1" ref="Q9" ca="1">SUM(SUMIF(INDIRECT("'"&amp;TRANSPOSE(Tabellenblätter_FPs)&amp;"'!$E$5:$AN$5"),Q$5,INDIRECT("'"&amp;TRANSPOSE(Tabellenblätter_FPs)&amp;"'!$E$"&amp;(ROW()-1)&amp;":$AN$"&amp;(ROW()-1))))</f>
        <v>31900.333333333358</v>
      </c>
      <c r="R9" s="9">
        <f t="array" aca="1" ref="R9" ca="1">SUM(SUMIF(INDIRECT("'"&amp;TRANSPOSE(Tabellenblätter_FPs)&amp;"'!$E$5:$AN$5"),R$5,INDIRECT("'"&amp;TRANSPOSE(Tabellenblätter_FPs)&amp;"'!$E$"&amp;(ROW()-1)&amp;":$AN$"&amp;(ROW()-1))))</f>
        <v>53079.33333333335</v>
      </c>
      <c r="S9" s="9">
        <f t="array" aca="1" ref="S9" ca="1">SUM(SUMIF(INDIRECT("'"&amp;TRANSPOSE(Tabellenblätter_FPs)&amp;"'!$E$5:$AN$5"),S$5,INDIRECT("'"&amp;TRANSPOSE(Tabellenblätter_FPs)&amp;"'!$E$"&amp;(ROW()-1)&amp;":$AN$"&amp;(ROW()-1))))</f>
        <v>37754.66666666665</v>
      </c>
      <c r="T9" s="9">
        <f t="array" aca="1" ref="T9" ca="1">SUM(SUMIF(INDIRECT("'"&amp;TRANSPOSE(Tabellenblätter_FPs)&amp;"'!$E$5:$AN$5"),T$5,INDIRECT("'"&amp;TRANSPOSE(Tabellenblätter_FPs)&amp;"'!$E$"&amp;(ROW()-1)&amp;":$AN$"&amp;(ROW()-1))))</f>
        <v>63562.333333333314</v>
      </c>
      <c r="U9" s="9">
        <f t="array" aca="1" ref="U9" ca="1">SUM(SUMIF(INDIRECT("'"&amp;TRANSPOSE(Tabellenblätter_FPs)&amp;"'!$E$5:$AN$5"),U$5,INDIRECT("'"&amp;TRANSPOSE(Tabellenblätter_FPs)&amp;"'!$E$"&amp;(ROW()-1)&amp;":$AN$"&amp;(ROW()-1))))</f>
        <v>37978.333333333314</v>
      </c>
      <c r="V9" s="9">
        <f t="array" aca="1" ref="V9" ca="1">SUM(SUMIF(INDIRECT("'"&amp;TRANSPOSE(Tabellenblätter_FPs)&amp;"'!$E$5:$AN$5"),V$5,INDIRECT("'"&amp;TRANSPOSE(Tabellenblätter_FPs)&amp;"'!$E$"&amp;(ROW()-1)&amp;":$AN$"&amp;(ROW()-1))))</f>
        <v>61642.333333333314</v>
      </c>
      <c r="W9" s="9">
        <f t="array" aca="1" ref="W9" ca="1">SUM(SUMIF(INDIRECT("'"&amp;TRANSPOSE(Tabellenblätter_FPs)&amp;"'!$E$5:$AN$5"),W$5,INDIRECT("'"&amp;TRANSPOSE(Tabellenblätter_FPs)&amp;"'!$E$"&amp;(ROW()-1)&amp;":$AN$"&amp;(ROW()-1))))</f>
        <v>81908.000000000015</v>
      </c>
      <c r="X9" s="9">
        <f t="array" aca="1" ref="X9" ca="1">SUM(SUMIF(INDIRECT("'"&amp;TRANSPOSE(Tabellenblätter_FPs)&amp;"'!$E$5:$AN$5"),X$5,INDIRECT("'"&amp;TRANSPOSE(Tabellenblätter_FPs)&amp;"'!$E$"&amp;(ROW()-1)&amp;":$AN$"&amp;(ROW()-1))))</f>
        <v>89388</v>
      </c>
      <c r="Y9" s="9">
        <f t="array" aca="1" ref="Y9" ca="1">SUM(SUMIF(INDIRECT("'"&amp;TRANSPOSE(Tabellenblätter_FPs)&amp;"'!$E$5:$AN$5"),Y$5,INDIRECT("'"&amp;TRANSPOSE(Tabellenblätter_FPs)&amp;"'!$E$"&amp;(ROW()-1)&amp;":$AN$"&amp;(ROW()-1))))</f>
        <v>82825.333333333314</v>
      </c>
      <c r="Z9" s="9">
        <f t="array" aca="1" ref="Z9" ca="1">SUM(SUMIF(INDIRECT("'"&amp;TRANSPOSE(Tabellenblätter_FPs)&amp;"'!$E$5:$AN$5"),Z$5,INDIRECT("'"&amp;TRANSPOSE(Tabellenblätter_FPs)&amp;"'!$E$"&amp;(ROW()-1)&amp;":$AN$"&amp;(ROW()-1))))</f>
        <v>85134.666666666686</v>
      </c>
      <c r="AA9" s="9">
        <f t="array" aca="1" ref="AA9" ca="1">SUM(SUMIF(INDIRECT("'"&amp;TRANSPOSE(Tabellenblätter_FPs)&amp;"'!$E$5:$AN$5"),AA$5,INDIRECT("'"&amp;TRANSPOSE(Tabellenblätter_FPs)&amp;"'!$E$"&amp;(ROW()-1)&amp;":$AN$"&amp;(ROW()-1))))</f>
        <v>91134.666666666686</v>
      </c>
      <c r="AB9" s="9">
        <f t="array" aca="1" ref="AB9" ca="1">SUM(SUMIF(INDIRECT("'"&amp;TRANSPOSE(Tabellenblätter_FPs)&amp;"'!$E$5:$AN$5"),AB$5,INDIRECT("'"&amp;TRANSPOSE(Tabellenblätter_FPs)&amp;"'!$E$"&amp;(ROW()-1)&amp;":$AN$"&amp;(ROW()-1))))</f>
        <v>56225.333333333343</v>
      </c>
      <c r="AC9" s="9">
        <f t="array" aca="1" ref="AC9" ca="1">SUM(SUMIF(INDIRECT("'"&amp;TRANSPOSE(Tabellenblätter_FPs)&amp;"'!$E$5:$AN$5"),AC$5,INDIRECT("'"&amp;TRANSPOSE(Tabellenblätter_FPs)&amp;"'!$E$"&amp;(ROW()-1)&amp;":$AN$"&amp;(ROW()-1))))</f>
        <v>56921.333333333343</v>
      </c>
      <c r="AD9" s="9">
        <f t="array" aca="1" ref="AD9" ca="1">SUM(SUMIF(INDIRECT("'"&amp;TRANSPOSE(Tabellenblätter_FPs)&amp;"'!$E$5:$AN$5"),AD$5,INDIRECT("'"&amp;TRANSPOSE(Tabellenblätter_FPs)&amp;"'!$E$"&amp;(ROW()-1)&amp;":$AN$"&amp;(ROW()-1))))</f>
        <v>57838.666666666686</v>
      </c>
      <c r="AE9" s="9">
        <f t="array" aca="1" ref="AE9" ca="1">SUM(SUMIF(INDIRECT("'"&amp;TRANSPOSE(Tabellenblätter_FPs)&amp;"'!$E$5:$AN$5"),AE$5,INDIRECT("'"&amp;TRANSPOSE(Tabellenblätter_FPs)&amp;"'!$E$"&amp;(ROW()-1)&amp;":$AN$"&amp;(ROW()-1))))</f>
        <v>115292.00000000001</v>
      </c>
      <c r="AF9" s="9">
        <f t="array" aca="1" ref="AF9" ca="1">SUM(SUMIF(INDIRECT("'"&amp;TRANSPOSE(Tabellenblätter_FPs)&amp;"'!$E$5:$AN$5"),AF$5,INDIRECT("'"&amp;TRANSPOSE(Tabellenblätter_FPs)&amp;"'!$E$"&amp;(ROW()-1)&amp;":$AN$"&amp;(ROW()-1))))</f>
        <v>56921.333333333343</v>
      </c>
      <c r="AG9" s="9">
        <f t="array" aca="1" ref="AG9" ca="1">SUM(SUMIF(INDIRECT("'"&amp;TRANSPOSE(Tabellenblätter_FPs)&amp;"'!$E$5:$AN$5"),AG$5,INDIRECT("'"&amp;TRANSPOSE(Tabellenblätter_FPs)&amp;"'!$E$"&amp;(ROW()-1)&amp;":$AN$"&amp;(ROW()-1))))</f>
        <v>83609.333333333343</v>
      </c>
      <c r="AH9" s="9">
        <f t="array" aca="1" ref="AH9" ca="1">SUM(SUMIF(INDIRECT("'"&amp;TRANSPOSE(Tabellenblätter_FPs)&amp;"'!$E$5:$AN$5"),AH$5,INDIRECT("'"&amp;TRANSPOSE(Tabellenblätter_FPs)&amp;"'!$E$"&amp;(ROW()-1)&amp;":$AN$"&amp;(ROW()-1))))</f>
        <v>56921.333333333343</v>
      </c>
      <c r="AI9" s="9">
        <f t="array" aca="1" ref="AI9" ca="1">SUM(SUMIF(INDIRECT("'"&amp;TRANSPOSE(Tabellenblätter_FPs)&amp;"'!$E$5:$AN$5"),AI$5,INDIRECT("'"&amp;TRANSPOSE(Tabellenblätter_FPs)&amp;"'!$E$"&amp;(ROW()-1)&amp;":$AN$"&amp;(ROW()-1))))</f>
        <v>61417.333333333314</v>
      </c>
      <c r="AJ9" s="9">
        <f t="array" aca="1" ref="AJ9" ca="1">SUM(SUMIF(INDIRECT("'"&amp;TRANSPOSE(Tabellenblätter_FPs)&amp;"'!$E$5:$AN$5"),AJ$5,INDIRECT("'"&amp;TRANSPOSE(Tabellenblätter_FPs)&amp;"'!$E$"&amp;(ROW()-1)&amp;":$AN$"&amp;(ROW()-1))))</f>
        <v>112542.66666666669</v>
      </c>
      <c r="AK9" s="9">
        <f t="array" aca="1" ref="AK9" ca="1">SUM(SUMIF(INDIRECT("'"&amp;TRANSPOSE(Tabellenblätter_FPs)&amp;"'!$E$5:$AN$5"),AK$5,INDIRECT("'"&amp;TRANSPOSE(Tabellenblätter_FPs)&amp;"'!$E$"&amp;(ROW()-1)&amp;":$AN$"&amp;(ROW()-1))))</f>
        <v>104521.33333333331</v>
      </c>
      <c r="AL9" s="9">
        <f t="array" aca="1" ref="AL9" ca="1">SUM(SUMIF(INDIRECT("'"&amp;TRANSPOSE(Tabellenblätter_FPs)&amp;"'!$E$5:$AN$5"),AL$5,INDIRECT("'"&amp;TRANSPOSE(Tabellenblätter_FPs)&amp;"'!$E$"&amp;(ROW()-1)&amp;":$AN$"&amp;(ROW()-1))))</f>
        <v>60588</v>
      </c>
      <c r="AM9" s="9">
        <f t="array" aca="1" ref="AM9" ca="1">SUM(SUMIF(INDIRECT("'"&amp;TRANSPOSE(Tabellenblätter_FPs)&amp;"'!$E$5:$AN$5"),AM$5,INDIRECT("'"&amp;TRANSPOSE(Tabellenblätter_FPs)&amp;"'!$E$"&amp;(ROW()-1)&amp;":$AN$"&amp;(ROW()-1))))</f>
        <v>112321.33333333331</v>
      </c>
      <c r="AN9" s="9">
        <f t="array" aca="1" ref="AN9" ca="1">SUM(SUMIF(INDIRECT("'"&amp;TRANSPOSE(Tabellenblätter_FPs)&amp;"'!$E$5:$AN$5"),AN$5,INDIRECT("'"&amp;TRANSPOSE(Tabellenblätter_FPs)&amp;"'!$E$"&amp;(ROW()-1)&amp;":$AN$"&amp;(ROW()-1))))</f>
        <v>59585.333333333343</v>
      </c>
    </row>
    <row r="10" spans="1:47" s="10" customFormat="1" ht="19.5" customHeight="1" x14ac:dyDescent="0.25">
      <c r="A10" s="11"/>
      <c r="B10" s="11" t="s">
        <v>94</v>
      </c>
      <c r="C10" s="11"/>
      <c r="D10" s="11"/>
      <c r="E10" s="12">
        <f t="array" aca="1" ref="E10" ca="1">SUM(SUMIF(INDIRECT("'"&amp;TRANSPOSE(Tabellenblätter_FPs)&amp;"'!$E$5:$AN$5"),E$5,INDIRECT("'"&amp;TRANSPOSE(Tabellenblätter_FPs)&amp;"'!$E$"&amp;(ROW()-1)&amp;":$AN$"&amp;(ROW()-1))))</f>
        <v>-74859.333333333328</v>
      </c>
      <c r="F10" s="12">
        <f t="array" aca="1" ref="F10" ca="1">SUM(SUMIF(INDIRECT("'"&amp;TRANSPOSE(Tabellenblätter_FPs)&amp;"'!$E$5:$AN$5"),F$5,INDIRECT("'"&amp;TRANSPOSE(Tabellenblätter_FPs)&amp;"'!$E$"&amp;(ROW()-1)&amp;":$AN$"&amp;(ROW()-1))))</f>
        <v>-112020.33333333333</v>
      </c>
      <c r="G10" s="12">
        <f t="array" aca="1" ref="G10" ca="1">SUM(SUMIF(INDIRECT("'"&amp;TRANSPOSE(Tabellenblätter_FPs)&amp;"'!$E$5:$AN$5"),G$5,INDIRECT("'"&amp;TRANSPOSE(Tabellenblätter_FPs)&amp;"'!$E$"&amp;(ROW()-1)&amp;":$AN$"&amp;(ROW()-1))))</f>
        <v>-146052.33333333331</v>
      </c>
      <c r="H10" s="12">
        <f t="array" aca="1" ref="H10" ca="1">SUM(SUMIF(INDIRECT("'"&amp;TRANSPOSE(Tabellenblätter_FPs)&amp;"'!$E$5:$AN$5"),H$5,INDIRECT("'"&amp;TRANSPOSE(Tabellenblätter_FPs)&amp;"'!$E$"&amp;(ROW()-1)&amp;":$AN$"&amp;(ROW()-1))))</f>
        <v>-185945.66666666669</v>
      </c>
      <c r="I10" s="12">
        <f t="array" aca="1" ref="I10" ca="1">SUM(SUMIF(INDIRECT("'"&amp;TRANSPOSE(Tabellenblätter_FPs)&amp;"'!$E$5:$AN$5"),I$5,INDIRECT("'"&amp;TRANSPOSE(Tabellenblätter_FPs)&amp;"'!$E$"&amp;(ROW()-1)&amp;":$AN$"&amp;(ROW()-1))))</f>
        <v>-223963.33333333331</v>
      </c>
      <c r="J10" s="12">
        <f t="array" aca="1" ref="J10" ca="1">SUM(SUMIF(INDIRECT("'"&amp;TRANSPOSE(Tabellenblätter_FPs)&amp;"'!$E$5:$AN$5"),J$5,INDIRECT("'"&amp;TRANSPOSE(Tabellenblätter_FPs)&amp;"'!$E$"&amp;(ROW()-1)&amp;":$AN$"&amp;(ROW()-1))))</f>
        <v>-261077.33333333334</v>
      </c>
      <c r="K10" s="12">
        <f t="array" aca="1" ref="K10" ca="1">SUM(SUMIF(INDIRECT("'"&amp;TRANSPOSE(Tabellenblätter_FPs)&amp;"'!$E$5:$AN$5"),K$5,INDIRECT("'"&amp;TRANSPOSE(Tabellenblätter_FPs)&amp;"'!$E$"&amp;(ROW()-1)&amp;":$AN$"&amp;(ROW()-1))))</f>
        <v>-229252.33333333331</v>
      </c>
      <c r="L10" s="12">
        <f t="array" aca="1" ref="L10" ca="1">SUM(SUMIF(INDIRECT("'"&amp;TRANSPOSE(Tabellenblätter_FPs)&amp;"'!$E$5:$AN$5"),L$5,INDIRECT("'"&amp;TRANSPOSE(Tabellenblätter_FPs)&amp;"'!$E$"&amp;(ROW()-1)&amp;":$AN$"&amp;(ROW()-1))))</f>
        <v>-217318.33333333331</v>
      </c>
      <c r="M10" s="12">
        <f t="array" aca="1" ref="M10" ca="1">SUM(SUMIF(INDIRECT("'"&amp;TRANSPOSE(Tabellenblätter_FPs)&amp;"'!$E$5:$AN$5"),M$5,INDIRECT("'"&amp;TRANSPOSE(Tabellenblätter_FPs)&amp;"'!$E$"&amp;(ROW()-1)&amp;":$AN$"&amp;(ROW()-1))))</f>
        <v>-171885.33333333328</v>
      </c>
      <c r="N10" s="12">
        <f t="array" aca="1" ref="N10" ca="1">SUM(SUMIF(INDIRECT("'"&amp;TRANSPOSE(Tabellenblätter_FPs)&amp;"'!$E$5:$AN$5"),N$5,INDIRECT("'"&amp;TRANSPOSE(Tabellenblätter_FPs)&amp;"'!$E$"&amp;(ROW()-1)&amp;":$AN$"&amp;(ROW()-1))))</f>
        <v>-147784.99999999994</v>
      </c>
      <c r="O10" s="12">
        <f t="array" aca="1" ref="O10" ca="1">SUM(SUMIF(INDIRECT("'"&amp;TRANSPOSE(Tabellenblätter_FPs)&amp;"'!$E$5:$AN$5"),O$5,INDIRECT("'"&amp;TRANSPOSE(Tabellenblätter_FPs)&amp;"'!$E$"&amp;(ROW()-1)&amp;":$AN$"&amp;(ROW()-1))))</f>
        <v>-89224.999999999927</v>
      </c>
      <c r="P10" s="12">
        <f t="array" aca="1" ref="P10" ca="1">SUM(SUMIF(INDIRECT("'"&amp;TRANSPOSE(Tabellenblätter_FPs)&amp;"'!$E$5:$AN$5"),P$5,INDIRECT("'"&amp;TRANSPOSE(Tabellenblätter_FPs)&amp;"'!$E$"&amp;(ROW()-1)&amp;":$AN$"&amp;(ROW()-1))))</f>
        <v>-62837.999999999935</v>
      </c>
      <c r="Q10" s="12">
        <f t="array" aca="1" ref="Q10" ca="1">SUM(SUMIF(INDIRECT("'"&amp;TRANSPOSE(Tabellenblätter_FPs)&amp;"'!$E$5:$AN$5"),Q$5,INDIRECT("'"&amp;TRANSPOSE(Tabellenblätter_FPs)&amp;"'!$E$"&amp;(ROW()-1)&amp;":$AN$"&amp;(ROW()-1))))</f>
        <v>-30937.666666666577</v>
      </c>
      <c r="R10" s="12">
        <f t="array" aca="1" ref="R10" ca="1">SUM(SUMIF(INDIRECT("'"&amp;TRANSPOSE(Tabellenblätter_FPs)&amp;"'!$E$5:$AN$5"),R$5,INDIRECT("'"&amp;TRANSPOSE(Tabellenblätter_FPs)&amp;"'!$E$"&amp;(ROW()-1)&amp;":$AN$"&amp;(ROW()-1))))</f>
        <v>22141.666666666773</v>
      </c>
      <c r="S10" s="12">
        <f t="array" aca="1" ref="S10" ca="1">SUM(SUMIF(INDIRECT("'"&amp;TRANSPOSE(Tabellenblätter_FPs)&amp;"'!$E$5:$AN$5"),S$5,INDIRECT("'"&amp;TRANSPOSE(Tabellenblätter_FPs)&amp;"'!$E$"&amp;(ROW()-1)&amp;":$AN$"&amp;(ROW()-1))))</f>
        <v>59896.333333333423</v>
      </c>
      <c r="T10" s="12">
        <f t="array" aca="1" ref="T10" ca="1">SUM(SUMIF(INDIRECT("'"&amp;TRANSPOSE(Tabellenblätter_FPs)&amp;"'!$E$5:$AN$5"),T$5,INDIRECT("'"&amp;TRANSPOSE(Tabellenblätter_FPs)&amp;"'!$E$"&amp;(ROW()-1)&amp;":$AN$"&amp;(ROW()-1))))</f>
        <v>123458.66666666674</v>
      </c>
      <c r="U10" s="12">
        <f t="array" aca="1" ref="U10" ca="1">SUM(SUMIF(INDIRECT("'"&amp;TRANSPOSE(Tabellenblätter_FPs)&amp;"'!$E$5:$AN$5"),U$5,INDIRECT("'"&amp;TRANSPOSE(Tabellenblätter_FPs)&amp;"'!$E$"&amp;(ROW()-1)&amp;":$AN$"&amp;(ROW()-1))))</f>
        <v>161437.00000000006</v>
      </c>
      <c r="V10" s="12">
        <f t="array" aca="1" ref="V10" ca="1">SUM(SUMIF(INDIRECT("'"&amp;TRANSPOSE(Tabellenblätter_FPs)&amp;"'!$E$5:$AN$5"),V$5,INDIRECT("'"&amp;TRANSPOSE(Tabellenblätter_FPs)&amp;"'!$E$"&amp;(ROW()-1)&amp;":$AN$"&amp;(ROW()-1))))</f>
        <v>223079.33333333334</v>
      </c>
      <c r="W10" s="12">
        <f t="array" aca="1" ref="W10" ca="1">SUM(SUMIF(INDIRECT("'"&amp;TRANSPOSE(Tabellenblätter_FPs)&amp;"'!$E$5:$AN$5"),W$5,INDIRECT("'"&amp;TRANSPOSE(Tabellenblätter_FPs)&amp;"'!$E$"&amp;(ROW()-1)&amp;":$AN$"&amp;(ROW()-1))))</f>
        <v>304987.33333333337</v>
      </c>
      <c r="X10" s="12">
        <f t="array" aca="1" ref="X10" ca="1">SUM(SUMIF(INDIRECT("'"&amp;TRANSPOSE(Tabellenblätter_FPs)&amp;"'!$E$5:$AN$5"),X$5,INDIRECT("'"&amp;TRANSPOSE(Tabellenblätter_FPs)&amp;"'!$E$"&amp;(ROW()-1)&amp;":$AN$"&amp;(ROW()-1))))</f>
        <v>394375.33333333331</v>
      </c>
      <c r="Y10" s="12">
        <f t="array" aca="1" ref="Y10" ca="1">SUM(SUMIF(INDIRECT("'"&amp;TRANSPOSE(Tabellenblätter_FPs)&amp;"'!$E$5:$AN$5"),Y$5,INDIRECT("'"&amp;TRANSPOSE(Tabellenblätter_FPs)&amp;"'!$E$"&amp;(ROW()-1)&amp;":$AN$"&amp;(ROW()-1))))</f>
        <v>477200.66666666663</v>
      </c>
      <c r="Z10" s="12">
        <f t="array" aca="1" ref="Z10" ca="1">SUM(SUMIF(INDIRECT("'"&amp;TRANSPOSE(Tabellenblätter_FPs)&amp;"'!$E$5:$AN$5"),Z$5,INDIRECT("'"&amp;TRANSPOSE(Tabellenblätter_FPs)&amp;"'!$E$"&amp;(ROW()-1)&amp;":$AN$"&amp;(ROW()-1))))</f>
        <v>562335.33333333326</v>
      </c>
      <c r="AA10" s="12">
        <f t="array" aca="1" ref="AA10" ca="1">SUM(SUMIF(INDIRECT("'"&amp;TRANSPOSE(Tabellenblätter_FPs)&amp;"'!$E$5:$AN$5"),AA$5,INDIRECT("'"&amp;TRANSPOSE(Tabellenblätter_FPs)&amp;"'!$E$"&amp;(ROW()-1)&amp;":$AN$"&amp;(ROW()-1))))</f>
        <v>653470</v>
      </c>
      <c r="AB10" s="12">
        <f t="array" aca="1" ref="AB10" ca="1">SUM(SUMIF(INDIRECT("'"&amp;TRANSPOSE(Tabellenblätter_FPs)&amp;"'!$E$5:$AN$5"),AB$5,INDIRECT("'"&amp;TRANSPOSE(Tabellenblätter_FPs)&amp;"'!$E$"&amp;(ROW()-1)&amp;":$AN$"&amp;(ROW()-1))))</f>
        <v>709695.33333333326</v>
      </c>
      <c r="AC10" s="12">
        <f t="array" aca="1" ref="AC10" ca="1">SUM(SUMIF(INDIRECT("'"&amp;TRANSPOSE(Tabellenblätter_FPs)&amp;"'!$E$5:$AN$5"),AC$5,INDIRECT("'"&amp;TRANSPOSE(Tabellenblätter_FPs)&amp;"'!$E$"&amp;(ROW()-1)&amp;":$AN$"&amp;(ROW()-1))))</f>
        <v>766616.66666666663</v>
      </c>
      <c r="AD10" s="12">
        <f t="array" aca="1" ref="AD10" ca="1">SUM(SUMIF(INDIRECT("'"&amp;TRANSPOSE(Tabellenblätter_FPs)&amp;"'!$E$5:$AN$5"),AD$5,INDIRECT("'"&amp;TRANSPOSE(Tabellenblätter_FPs)&amp;"'!$E$"&amp;(ROW()-1)&amp;":$AN$"&amp;(ROW()-1))))</f>
        <v>824455.33333333326</v>
      </c>
      <c r="AE10" s="12">
        <f t="array" aca="1" ref="AE10" ca="1">SUM(SUMIF(INDIRECT("'"&amp;TRANSPOSE(Tabellenblätter_FPs)&amp;"'!$E$5:$AN$5"),AE$5,INDIRECT("'"&amp;TRANSPOSE(Tabellenblätter_FPs)&amp;"'!$E$"&amp;(ROW()-1)&amp;":$AN$"&amp;(ROW()-1))))</f>
        <v>939747.33333333337</v>
      </c>
      <c r="AF10" s="12">
        <f t="array" aca="1" ref="AF10" ca="1">SUM(SUMIF(INDIRECT("'"&amp;TRANSPOSE(Tabellenblätter_FPs)&amp;"'!$E$5:$AN$5"),AF$5,INDIRECT("'"&amp;TRANSPOSE(Tabellenblätter_FPs)&amp;"'!$E$"&amp;(ROW()-1)&amp;":$AN$"&amp;(ROW()-1))))</f>
        <v>996668.66666666663</v>
      </c>
      <c r="AG10" s="12">
        <f t="array" aca="1" ref="AG10" ca="1">SUM(SUMIF(INDIRECT("'"&amp;TRANSPOSE(Tabellenblätter_FPs)&amp;"'!$E$5:$AN$5"),AG$5,INDIRECT("'"&amp;TRANSPOSE(Tabellenblätter_FPs)&amp;"'!$E$"&amp;(ROW()-1)&amp;":$AN$"&amp;(ROW()-1))))</f>
        <v>1080278</v>
      </c>
      <c r="AH10" s="12">
        <f t="array" aca="1" ref="AH10" ca="1">SUM(SUMIF(INDIRECT("'"&amp;TRANSPOSE(Tabellenblätter_FPs)&amp;"'!$E$5:$AN$5"),AH$5,INDIRECT("'"&amp;TRANSPOSE(Tabellenblätter_FPs)&amp;"'!$E$"&amp;(ROW()-1)&amp;":$AN$"&amp;(ROW()-1))))</f>
        <v>1137199.333333333</v>
      </c>
      <c r="AI10" s="12">
        <f t="array" aca="1" ref="AI10" ca="1">SUM(SUMIF(INDIRECT("'"&amp;TRANSPOSE(Tabellenblätter_FPs)&amp;"'!$E$5:$AN$5"),AI$5,INDIRECT("'"&amp;TRANSPOSE(Tabellenblätter_FPs)&amp;"'!$E$"&amp;(ROW()-1)&amp;":$AN$"&amp;(ROW()-1))))</f>
        <v>1198616.6666666665</v>
      </c>
      <c r="AJ10" s="12">
        <f t="array" aca="1" ref="AJ10" ca="1">SUM(SUMIF(INDIRECT("'"&amp;TRANSPOSE(Tabellenblätter_FPs)&amp;"'!$E$5:$AN$5"),AJ$5,INDIRECT("'"&amp;TRANSPOSE(Tabellenblätter_FPs)&amp;"'!$E$"&amp;(ROW()-1)&amp;":$AN$"&amp;(ROW()-1))))</f>
        <v>1311159.3333333333</v>
      </c>
      <c r="AK10" s="12">
        <f t="array" aca="1" ref="AK10" ca="1">SUM(SUMIF(INDIRECT("'"&amp;TRANSPOSE(Tabellenblätter_FPs)&amp;"'!$E$5:$AN$5"),AK$5,INDIRECT("'"&amp;TRANSPOSE(Tabellenblätter_FPs)&amp;"'!$E$"&amp;(ROW()-1)&amp;":$AN$"&amp;(ROW()-1))))</f>
        <v>1415680.6666666665</v>
      </c>
      <c r="AL10" s="12">
        <f t="array" aca="1" ref="AL10" ca="1">SUM(SUMIF(INDIRECT("'"&amp;TRANSPOSE(Tabellenblätter_FPs)&amp;"'!$E$5:$AN$5"),AL$5,INDIRECT("'"&amp;TRANSPOSE(Tabellenblätter_FPs)&amp;"'!$E$"&amp;(ROW()-1)&amp;":$AN$"&amp;(ROW()-1))))</f>
        <v>1476268.6666666665</v>
      </c>
      <c r="AM10" s="12">
        <f t="array" aca="1" ref="AM10" ca="1">SUM(SUMIF(INDIRECT("'"&amp;TRANSPOSE(Tabellenblätter_FPs)&amp;"'!$E$5:$AN$5"),AM$5,INDIRECT("'"&amp;TRANSPOSE(Tabellenblätter_FPs)&amp;"'!$E$"&amp;(ROW()-1)&amp;":$AN$"&amp;(ROW()-1))))</f>
        <v>1588590</v>
      </c>
      <c r="AN10" s="12">
        <f t="array" aca="1" ref="AN10" ca="1">SUM(SUMIF(INDIRECT("'"&amp;TRANSPOSE(Tabellenblätter_FPs)&amp;"'!$E$5:$AN$5"),AN$5,INDIRECT("'"&amp;TRANSPOSE(Tabellenblätter_FPs)&amp;"'!$E$"&amp;(ROW()-1)&amp;":$AN$"&amp;(ROW()-1))))</f>
        <v>1648175.3333333333</v>
      </c>
    </row>
    <row r="11" spans="1:47" s="13" customFormat="1" ht="14.4" x14ac:dyDescent="0.3">
      <c r="A11" s="13" t="s">
        <v>6</v>
      </c>
      <c r="E11" s="14">
        <f t="array" aca="1" ref="E11" ca="1">SUM(SUMIF(INDIRECT("'"&amp;TRANSPOSE(Tabellenblätter_FPs)&amp;"'!$E$5:$AN$5"),E$5,INDIRECT("'"&amp;TRANSPOSE(Tabellenblätter_FPs)&amp;"'!$E$"&amp;(ROW()-1)&amp;":$AN$"&amp;(ROW()-1))))</f>
        <v>39300</v>
      </c>
      <c r="F11" s="14">
        <f t="array" aca="1" ref="F11" ca="1">SUM(SUMIF(INDIRECT("'"&amp;TRANSPOSE(Tabellenblätter_FPs)&amp;"'!$E$5:$AN$5"),F$5,INDIRECT("'"&amp;TRANSPOSE(Tabellenblätter_FPs)&amp;"'!$E$"&amp;(ROW()-1)&amp;":$AN$"&amp;(ROW()-1))))</f>
        <v>63570</v>
      </c>
      <c r="G11" s="14">
        <f t="array" aca="1" ref="G11" ca="1">SUM(SUMIF(INDIRECT("'"&amp;TRANSPOSE(Tabellenblätter_FPs)&amp;"'!$E$5:$AN$5"),G$5,INDIRECT("'"&amp;TRANSPOSE(Tabellenblätter_FPs)&amp;"'!$E$"&amp;(ROW()-1)&amp;":$AN$"&amp;(ROW()-1))))</f>
        <v>69750</v>
      </c>
      <c r="H11" s="14">
        <f t="array" aca="1" ref="H11" ca="1">SUM(SUMIF(INDIRECT("'"&amp;TRANSPOSE(Tabellenblätter_FPs)&amp;"'!$E$5:$AN$5"),H$5,INDIRECT("'"&amp;TRANSPOSE(Tabellenblätter_FPs)&amp;"'!$E$"&amp;(ROW()-1)&amp;":$AN$"&amp;(ROW()-1))))</f>
        <v>64440</v>
      </c>
      <c r="I11" s="14">
        <f t="array" aca="1" ref="I11" ca="1">SUM(SUMIF(INDIRECT("'"&amp;TRANSPOSE(Tabellenblätter_FPs)&amp;"'!$E$5:$AN$5"),I$5,INDIRECT("'"&amp;TRANSPOSE(Tabellenblätter_FPs)&amp;"'!$E$"&amp;(ROW()-1)&amp;":$AN$"&amp;(ROW()-1))))</f>
        <v>71070</v>
      </c>
      <c r="J11" s="14">
        <f t="array" aca="1" ref="J11" ca="1">SUM(SUMIF(INDIRECT("'"&amp;TRANSPOSE(Tabellenblätter_FPs)&amp;"'!$E$5:$AN$5"),J$5,INDIRECT("'"&amp;TRANSPOSE(Tabellenblätter_FPs)&amp;"'!$E$"&amp;(ROW()-1)&amp;":$AN$"&amp;(ROW()-1))))</f>
        <v>71040</v>
      </c>
      <c r="K11" s="14">
        <f t="array" aca="1" ref="K11" ca="1">SUM(SUMIF(INDIRECT("'"&amp;TRANSPOSE(Tabellenblätter_FPs)&amp;"'!$E$5:$AN$5"),K$5,INDIRECT("'"&amp;TRANSPOSE(Tabellenblätter_FPs)&amp;"'!$E$"&amp;(ROW()-1)&amp;":$AN$"&amp;(ROW()-1))))</f>
        <v>166440</v>
      </c>
      <c r="L11" s="14">
        <f t="array" aca="1" ref="L11" ca="1">SUM(SUMIF(INDIRECT("'"&amp;TRANSPOSE(Tabellenblätter_FPs)&amp;"'!$E$5:$AN$5"),L$5,INDIRECT("'"&amp;TRANSPOSE(Tabellenblätter_FPs)&amp;"'!$E$"&amp;(ROW()-1)&amp;":$AN$"&amp;(ROW()-1))))</f>
        <v>140820</v>
      </c>
      <c r="M11" s="14">
        <f t="array" aca="1" ref="M11" ca="1">SUM(SUMIF(INDIRECT("'"&amp;TRANSPOSE(Tabellenblätter_FPs)&amp;"'!$E$5:$AN$5"),M$5,INDIRECT("'"&amp;TRANSPOSE(Tabellenblätter_FPs)&amp;"'!$E$"&amp;(ROW()-1)&amp;":$AN$"&amp;(ROW()-1))))</f>
        <v>190710</v>
      </c>
      <c r="N11" s="14">
        <f t="array" aca="1" ref="N11" ca="1">SUM(SUMIF(INDIRECT("'"&amp;TRANSPOSE(Tabellenblätter_FPs)&amp;"'!$E$5:$AN$5"),N$5,INDIRECT("'"&amp;TRANSPOSE(Tabellenblätter_FPs)&amp;"'!$E$"&amp;(ROW()-1)&amp;":$AN$"&amp;(ROW()-1))))</f>
        <v>165960</v>
      </c>
      <c r="O11" s="14">
        <f t="array" aca="1" ref="O11" ca="1">SUM(SUMIF(INDIRECT("'"&amp;TRANSPOSE(Tabellenblätter_FPs)&amp;"'!$E$5:$AN$5"),O$5,INDIRECT("'"&amp;TRANSPOSE(Tabellenblätter_FPs)&amp;"'!$E$"&amp;(ROW()-1)&amp;":$AN$"&amp;(ROW()-1))))</f>
        <v>207270</v>
      </c>
      <c r="P11" s="14">
        <f t="array" aca="1" ref="P11" ca="1">SUM(SUMIF(INDIRECT("'"&amp;TRANSPOSE(Tabellenblätter_FPs)&amp;"'!$E$5:$AN$5"),P$5,INDIRECT("'"&amp;TRANSPOSE(Tabellenblätter_FPs)&amp;"'!$E$"&amp;(ROW()-1)&amp;":$AN$"&amp;(ROW()-1))))</f>
        <v>161760</v>
      </c>
      <c r="Q11" s="14">
        <f t="array" aca="1" ref="Q11" ca="1">SUM(SUMIF(INDIRECT("'"&amp;TRANSPOSE(Tabellenblätter_FPs)&amp;"'!$E$5:$AN$5"),Q$5,INDIRECT("'"&amp;TRANSPOSE(Tabellenblätter_FPs)&amp;"'!$E$"&amp;(ROW()-1)&amp;":$AN$"&amp;(ROW()-1))))</f>
        <v>175710</v>
      </c>
      <c r="R11" s="14">
        <f t="array" aca="1" ref="R11" ca="1">SUM(SUMIF(INDIRECT("'"&amp;TRANSPOSE(Tabellenblätter_FPs)&amp;"'!$E$5:$AN$5"),R$5,INDIRECT("'"&amp;TRANSPOSE(Tabellenblätter_FPs)&amp;"'!$E$"&amp;(ROW()-1)&amp;":$AN$"&amp;(ROW()-1))))</f>
        <v>196890</v>
      </c>
      <c r="S11" s="14">
        <f t="array" aca="1" ref="S11" ca="1">SUM(SUMIF(INDIRECT("'"&amp;TRANSPOSE(Tabellenblätter_FPs)&amp;"'!$E$5:$AN$5"),S$5,INDIRECT("'"&amp;TRANSPOSE(Tabellenblätter_FPs)&amp;"'!$E$"&amp;(ROW()-1)&amp;":$AN$"&amp;(ROW()-1))))</f>
        <v>174810</v>
      </c>
      <c r="T11" s="14">
        <f t="array" aca="1" ref="T11" ca="1">SUM(SUMIF(INDIRECT("'"&amp;TRANSPOSE(Tabellenblätter_FPs)&amp;"'!$E$5:$AN$5"),T$5,INDIRECT("'"&amp;TRANSPOSE(Tabellenblätter_FPs)&amp;"'!$E$"&amp;(ROW()-1)&amp;":$AN$"&amp;(ROW()-1))))</f>
        <v>203490</v>
      </c>
      <c r="U11" s="14">
        <f t="array" aca="1" ref="U11" ca="1">SUM(SUMIF(INDIRECT("'"&amp;TRANSPOSE(Tabellenblätter_FPs)&amp;"'!$E$5:$AN$5"),U$5,INDIRECT("'"&amp;TRANSPOSE(Tabellenblätter_FPs)&amp;"'!$E$"&amp;(ROW()-1)&amp;":$AN$"&amp;(ROW()-1))))</f>
        <v>171510</v>
      </c>
      <c r="V11" s="14">
        <f t="array" aca="1" ref="V11" ca="1">SUM(SUMIF(INDIRECT("'"&amp;TRANSPOSE(Tabellenblätter_FPs)&amp;"'!$E$5:$AN$5"),V$5,INDIRECT("'"&amp;TRANSPOSE(Tabellenblätter_FPs)&amp;"'!$E$"&amp;(ROW()-1)&amp;":$AN$"&amp;(ROW()-1))))</f>
        <v>201090</v>
      </c>
      <c r="W11" s="14">
        <f t="array" aca="1" ref="W11" ca="1">SUM(SUMIF(INDIRECT("'"&amp;TRANSPOSE(Tabellenblätter_FPs)&amp;"'!$E$5:$AN$5"),W$5,INDIRECT("'"&amp;TRANSPOSE(Tabellenblätter_FPs)&amp;"'!$E$"&amp;(ROW()-1)&amp;":$AN$"&amp;(ROW()-1))))</f>
        <v>237060</v>
      </c>
      <c r="X11" s="14">
        <f t="array" aca="1" ref="X11" ca="1">SUM(SUMIF(INDIRECT("'"&amp;TRANSPOSE(Tabellenblätter_FPs)&amp;"'!$E$5:$AN$5"),X$5,INDIRECT("'"&amp;TRANSPOSE(Tabellenblätter_FPs)&amp;"'!$E$"&amp;(ROW()-1)&amp;":$AN$"&amp;(ROW()-1))))</f>
        <v>240360</v>
      </c>
      <c r="Y11" s="14">
        <f t="array" aca="1" ref="Y11" ca="1">SUM(SUMIF(INDIRECT("'"&amp;TRANSPOSE(Tabellenblätter_FPs)&amp;"'!$E$5:$AN$5"),Y$5,INDIRECT("'"&amp;TRANSPOSE(Tabellenblätter_FPs)&amp;"'!$E$"&amp;(ROW()-1)&amp;":$AN$"&amp;(ROW()-1))))</f>
        <v>236190</v>
      </c>
      <c r="Z11" s="14">
        <f t="array" aca="1" ref="Z11" ca="1">SUM(SUMIF(INDIRECT("'"&amp;TRANSPOSE(Tabellenblätter_FPs)&amp;"'!$E$5:$AN$5"),Z$5,INDIRECT("'"&amp;TRANSPOSE(Tabellenblätter_FPs)&amp;"'!$E$"&amp;(ROW()-1)&amp;":$AN$"&amp;(ROW()-1))))</f>
        <v>237060</v>
      </c>
      <c r="AA11" s="14">
        <f t="array" aca="1" ref="AA11" ca="1">SUM(SUMIF(INDIRECT("'"&amp;TRANSPOSE(Tabellenblätter_FPs)&amp;"'!$E$5:$AN$5"),AA$5,INDIRECT("'"&amp;TRANSPOSE(Tabellenblätter_FPs)&amp;"'!$E$"&amp;(ROW()-1)&amp;":$AN$"&amp;(ROW()-1))))</f>
        <v>244560</v>
      </c>
      <c r="AB11" s="14">
        <f t="array" aca="1" ref="AB11" ca="1">SUM(SUMIF(INDIRECT("'"&amp;TRANSPOSE(Tabellenblätter_FPs)&amp;"'!$E$5:$AN$5"),AB$5,INDIRECT("'"&amp;TRANSPOSE(Tabellenblätter_FPs)&amp;"'!$E$"&amp;(ROW()-1)&amp;":$AN$"&amp;(ROW()-1))))</f>
        <v>196890</v>
      </c>
      <c r="AC11" s="14">
        <f t="array" aca="1" ref="AC11" ca="1">SUM(SUMIF(INDIRECT("'"&amp;TRANSPOSE(Tabellenblätter_FPs)&amp;"'!$E$5:$AN$5"),AC$5,INDIRECT("'"&amp;TRANSPOSE(Tabellenblätter_FPs)&amp;"'!$E$"&amp;(ROW()-1)&amp;":$AN$"&amp;(ROW()-1))))</f>
        <v>197760</v>
      </c>
      <c r="AD11" s="14">
        <f t="array" aca="1" ref="AD11" ca="1">SUM(SUMIF(INDIRECT("'"&amp;TRANSPOSE(Tabellenblätter_FPs)&amp;"'!$E$5:$AN$5"),AD$5,INDIRECT("'"&amp;TRANSPOSE(Tabellenblätter_FPs)&amp;"'!$E$"&amp;(ROW()-1)&amp;":$AN$"&amp;(ROW()-1))))</f>
        <v>196890</v>
      </c>
      <c r="AE11" s="14">
        <f t="array" aca="1" ref="AE11" ca="1">SUM(SUMIF(INDIRECT("'"&amp;TRANSPOSE(Tabellenblätter_FPs)&amp;"'!$E$5:$AN$5"),AE$5,INDIRECT("'"&amp;TRANSPOSE(Tabellenblätter_FPs)&amp;"'!$E$"&amp;(ROW()-1)&amp;":$AN$"&amp;(ROW()-1))))</f>
        <v>278790</v>
      </c>
      <c r="AF11" s="14">
        <f t="array" aca="1" ref="AF11" ca="1">SUM(SUMIF(INDIRECT("'"&amp;TRANSPOSE(Tabellenblätter_FPs)&amp;"'!$E$5:$AN$5"),AF$5,INDIRECT("'"&amp;TRANSPOSE(Tabellenblätter_FPs)&amp;"'!$E$"&amp;(ROW()-1)&amp;":$AN$"&amp;(ROW()-1))))</f>
        <v>197760</v>
      </c>
      <c r="AG11" s="14">
        <f t="array" aca="1" ref="AG11" ca="1">SUM(SUMIF(INDIRECT("'"&amp;TRANSPOSE(Tabellenblätter_FPs)&amp;"'!$E$5:$AN$5"),AG$5,INDIRECT("'"&amp;TRANSPOSE(Tabellenblätter_FPs)&amp;"'!$E$"&amp;(ROW()-1)&amp;":$AN$"&amp;(ROW()-1))))</f>
        <v>231120</v>
      </c>
      <c r="AH11" s="14">
        <f t="array" aca="1" ref="AH11" ca="1">SUM(SUMIF(INDIRECT("'"&amp;TRANSPOSE(Tabellenblätter_FPs)&amp;"'!$E$5:$AN$5"),AH$5,INDIRECT("'"&amp;TRANSPOSE(Tabellenblätter_FPs)&amp;"'!$E$"&amp;(ROW()-1)&amp;":$AN$"&amp;(ROW()-1))))</f>
        <v>197760</v>
      </c>
      <c r="AI11" s="14">
        <f t="array" aca="1" ref="AI11" ca="1">SUM(SUMIF(INDIRECT("'"&amp;TRANSPOSE(Tabellenblätter_FPs)&amp;"'!$E$5:$AN$5"),AI$5,INDIRECT("'"&amp;TRANSPOSE(Tabellenblätter_FPs)&amp;"'!$E$"&amp;(ROW()-1)&amp;":$AN$"&amp;(ROW()-1))))</f>
        <v>209430</v>
      </c>
      <c r="AJ11" s="14">
        <f t="array" aca="1" ref="AJ11" ca="1">SUM(SUMIF(INDIRECT("'"&amp;TRANSPOSE(Tabellenblätter_FPs)&amp;"'!$E$5:$AN$5"),AJ$5,INDIRECT("'"&amp;TRANSPOSE(Tabellenblätter_FPs)&amp;"'!$E$"&amp;(ROW()-1)&amp;":$AN$"&amp;(ROW()-1))))</f>
        <v>271320</v>
      </c>
      <c r="AK11" s="14">
        <f t="array" aca="1" ref="AK11" ca="1">SUM(SUMIF(INDIRECT("'"&amp;TRANSPOSE(Tabellenblätter_FPs)&amp;"'!$E$5:$AN$5"),AK$5,INDIRECT("'"&amp;TRANSPOSE(Tabellenblätter_FPs)&amp;"'!$E$"&amp;(ROW()-1)&amp;":$AN$"&amp;(ROW()-1))))</f>
        <v>263310</v>
      </c>
      <c r="AL11" s="14">
        <f t="array" aca="1" ref="AL11" ca="1">SUM(SUMIF(INDIRECT("'"&amp;TRANSPOSE(Tabellenblätter_FPs)&amp;"'!$E$5:$AN$5"),AL$5,INDIRECT("'"&amp;TRANSPOSE(Tabellenblätter_FPs)&amp;"'!$E$"&amp;(ROW()-1)&amp;":$AN$"&amp;(ROW()-1))))</f>
        <v>204360</v>
      </c>
      <c r="AM11" s="14">
        <f t="array" aca="1" ref="AM11" ca="1">SUM(SUMIF(INDIRECT("'"&amp;TRANSPOSE(Tabellenblätter_FPs)&amp;"'!$E$5:$AN$5"),AM$5,INDIRECT("'"&amp;TRANSPOSE(Tabellenblätter_FPs)&amp;"'!$E$"&amp;(ROW()-1)&amp;":$AN$"&amp;(ROW()-1))))</f>
        <v>273060</v>
      </c>
      <c r="AN11" s="14">
        <f t="array" aca="1" ref="AN11" ca="1">SUM(SUMIF(INDIRECT("'"&amp;TRANSPOSE(Tabellenblätter_FPs)&amp;"'!$E$5:$AN$5"),AN$5,INDIRECT("'"&amp;TRANSPOSE(Tabellenblätter_FPs)&amp;"'!$E$"&amp;(ROW()-1)&amp;":$AN$"&amp;(ROW()-1))))</f>
        <v>201090</v>
      </c>
    </row>
    <row r="12" spans="1:47" s="15" customFormat="1" ht="13.8" x14ac:dyDescent="0.3">
      <c r="A12" s="15" t="s">
        <v>7</v>
      </c>
      <c r="E12" s="16">
        <f t="array" aca="1" ref="E12" ca="1">SUM(SUMIF(INDIRECT("'"&amp;TRANSPOSE(Tabellenblätter_FPs)&amp;"'!$E$5:$AN$5"),E$5,INDIRECT("'"&amp;TRANSPOSE(Tabellenblätter_FPs)&amp;"'!$E$"&amp;(ROW()-1)&amp;":$AN$"&amp;(ROW()-1))))</f>
        <v>49205.555555555547</v>
      </c>
      <c r="F12" s="16">
        <f t="array" aca="1" ref="F12" ca="1">SUM(SUMIF(INDIRECT("'"&amp;TRANSPOSE(Tabellenblätter_FPs)&amp;"'!$E$5:$AN$5"),F$5,INDIRECT("'"&amp;TRANSPOSE(Tabellenblätter_FPs)&amp;"'!$E$"&amp;(ROW()-1)&amp;":$AN$"&amp;(ROW()-1))))</f>
        <v>47319.027777777781</v>
      </c>
      <c r="G12" s="16">
        <f t="array" aca="1" ref="G12" ca="1">SUM(SUMIF(INDIRECT("'"&amp;TRANSPOSE(Tabellenblätter_FPs)&amp;"'!$E$5:$AN$5"),G$5,INDIRECT("'"&amp;TRANSPOSE(Tabellenblätter_FPs)&amp;"'!$E$"&amp;(ROW()-1)&amp;":$AN$"&amp;(ROW()-1))))</f>
        <v>59302.5</v>
      </c>
      <c r="H12" s="16">
        <f t="array" aca="1" ref="H12" ca="1">SUM(SUMIF(INDIRECT("'"&amp;TRANSPOSE(Tabellenblätter_FPs)&amp;"'!$E$5:$AN$5"),H$5,INDIRECT("'"&amp;TRANSPOSE(Tabellenblätter_FPs)&amp;"'!$E$"&amp;(ROW()-1)&amp;":$AN$"&amp;(ROW()-1))))</f>
        <v>70191.111111111124</v>
      </c>
      <c r="I12" s="16">
        <f t="array" aca="1" ref="I12" ca="1">SUM(SUMIF(INDIRECT("'"&amp;TRANSPOSE(Tabellenblätter_FPs)&amp;"'!$E$5:$AN$5"),I$5,INDIRECT("'"&amp;TRANSPOSE(Tabellenblätter_FPs)&amp;"'!$E$"&amp;(ROW()-1)&amp;":$AN$"&amp;(ROW()-1))))</f>
        <v>94300.694444444438</v>
      </c>
      <c r="J12" s="16">
        <f t="array" aca="1" ref="J12" ca="1">SUM(SUMIF(INDIRECT("'"&amp;TRANSPOSE(Tabellenblätter_FPs)&amp;"'!$E$5:$AN$5"),J$5,INDIRECT("'"&amp;TRANSPOSE(Tabellenblätter_FPs)&amp;"'!$E$"&amp;(ROW()-1)&amp;":$AN$"&amp;(ROW()-1))))</f>
        <v>86962.5</v>
      </c>
      <c r="K12" s="16">
        <f t="array" aca="1" ref="K12" ca="1">SUM(SUMIF(INDIRECT("'"&amp;TRANSPOSE(Tabellenblätter_FPs)&amp;"'!$E$5:$AN$5"),K$5,INDIRECT("'"&amp;TRANSPOSE(Tabellenblätter_FPs)&amp;"'!$E$"&amp;(ROW()-1)&amp;":$AN$"&amp;(ROW()-1))))</f>
        <v>139267.91666666669</v>
      </c>
      <c r="L12" s="16">
        <f t="array" aca="1" ref="L12" ca="1">SUM(SUMIF(INDIRECT("'"&amp;TRANSPOSE(Tabellenblätter_FPs)&amp;"'!$E$5:$AN$5"),L$5,INDIRECT("'"&amp;TRANSPOSE(Tabellenblätter_FPs)&amp;"'!$E$"&amp;(ROW()-1)&amp;":$AN$"&amp;(ROW()-1))))</f>
        <v>134390</v>
      </c>
      <c r="M12" s="16">
        <f t="array" aca="1" ref="M12" ca="1">SUM(SUMIF(INDIRECT("'"&amp;TRANSPOSE(Tabellenblätter_FPs)&amp;"'!$E$5:$AN$5"),M$5,INDIRECT("'"&amp;TRANSPOSE(Tabellenblätter_FPs)&amp;"'!$E$"&amp;(ROW()-1)&amp;":$AN$"&amp;(ROW()-1))))</f>
        <v>185548.19444444447</v>
      </c>
      <c r="N12" s="16">
        <f t="array" aca="1" ref="N12" ca="1">SUM(SUMIF(INDIRECT("'"&amp;TRANSPOSE(Tabellenblätter_FPs)&amp;"'!$E$5:$AN$5"),N$5,INDIRECT("'"&amp;TRANSPOSE(Tabellenblätter_FPs)&amp;"'!$E$"&amp;(ROW()-1)&amp;":$AN$"&amp;(ROW()-1))))</f>
        <v>196122.22222222225</v>
      </c>
      <c r="O12" s="16">
        <f t="array" aca="1" ref="O12" ca="1">SUM(SUMIF(INDIRECT("'"&amp;TRANSPOSE(Tabellenblätter_FPs)&amp;"'!$E$5:$AN$5"),O$5,INDIRECT("'"&amp;TRANSPOSE(Tabellenblätter_FPs)&amp;"'!$E$"&amp;(ROW()-1)&amp;":$AN$"&amp;(ROW()-1))))</f>
        <v>185800</v>
      </c>
      <c r="P12" s="16">
        <f t="array" aca="1" ref="P12" ca="1">SUM(SUMIF(INDIRECT("'"&amp;TRANSPOSE(Tabellenblätter_FPs)&amp;"'!$E$5:$AN$5"),P$5,INDIRECT("'"&amp;TRANSPOSE(Tabellenblätter_FPs)&amp;"'!$E$"&amp;(ROW()-1)&amp;":$AN$"&amp;(ROW()-1))))</f>
        <v>154833.33333333331</v>
      </c>
      <c r="Q12" s="16">
        <f t="array" aca="1" ref="Q12" ca="1">SUM(SUMIF(INDIRECT("'"&amp;TRANSPOSE(Tabellenblätter_FPs)&amp;"'!$E$5:$AN$5"),Q$5,INDIRECT("'"&amp;TRANSPOSE(Tabellenblätter_FPs)&amp;"'!$E$"&amp;(ROW()-1)&amp;":$AN$"&amp;(ROW()-1))))</f>
        <v>196122.22222222225</v>
      </c>
      <c r="R12" s="16">
        <f t="array" aca="1" ref="R12" ca="1">SUM(SUMIF(INDIRECT("'"&amp;TRANSPOSE(Tabellenblätter_FPs)&amp;"'!$E$5:$AN$5"),R$5,INDIRECT("'"&amp;TRANSPOSE(Tabellenblätter_FPs)&amp;"'!$E$"&amp;(ROW()-1)&amp;":$AN$"&amp;(ROW()-1))))</f>
        <v>165155.55555555556</v>
      </c>
      <c r="S12" s="16">
        <f t="array" aca="1" ref="S12" ca="1">SUM(SUMIF(INDIRECT("'"&amp;TRANSPOSE(Tabellenblätter_FPs)&amp;"'!$E$5:$AN$5"),S$5,INDIRECT("'"&amp;TRANSPOSE(Tabellenblätter_FPs)&amp;"'!$E$"&amp;(ROW()-1)&amp;":$AN$"&amp;(ROW()-1))))</f>
        <v>206444.44444444441</v>
      </c>
      <c r="T12" s="16">
        <f t="array" aca="1" ref="T12" ca="1">SUM(SUMIF(INDIRECT("'"&amp;TRANSPOSE(Tabellenblätter_FPs)&amp;"'!$E$5:$AN$5"),T$5,INDIRECT("'"&amp;TRANSPOSE(Tabellenblätter_FPs)&amp;"'!$E$"&amp;(ROW()-1)&amp;":$AN$"&amp;(ROW()-1))))</f>
        <v>188936.11111111112</v>
      </c>
      <c r="U12" s="16">
        <f t="array" aca="1" ref="U12" ca="1">SUM(SUMIF(INDIRECT("'"&amp;TRANSPOSE(Tabellenblätter_FPs)&amp;"'!$E$5:$AN$5"),U$5,INDIRECT("'"&amp;TRANSPOSE(Tabellenblätter_FPs)&amp;"'!$E$"&amp;(ROW()-1)&amp;":$AN$"&amp;(ROW()-1))))</f>
        <v>188936.11111111112</v>
      </c>
      <c r="V12" s="16">
        <f t="array" aca="1" ref="V12" ca="1">SUM(SUMIF(INDIRECT("'"&amp;TRANSPOSE(Tabellenblätter_FPs)&amp;"'!$E$5:$AN$5"),V$5,INDIRECT("'"&amp;TRANSPOSE(Tabellenblätter_FPs)&amp;"'!$E$"&amp;(ROW()-1)&amp;":$AN$"&amp;(ROW()-1))))</f>
        <v>188936.11111111112</v>
      </c>
      <c r="W12" s="16">
        <f t="array" aca="1" ref="W12" ca="1">SUM(SUMIF(INDIRECT("'"&amp;TRANSPOSE(Tabellenblätter_FPs)&amp;"'!$E$5:$AN$5"),W$5,INDIRECT("'"&amp;TRANSPOSE(Tabellenblätter_FPs)&amp;"'!$E$"&amp;(ROW()-1)&amp;":$AN$"&amp;(ROW()-1))))</f>
        <v>258329.16666666666</v>
      </c>
      <c r="X12" s="16">
        <f t="array" aca="1" ref="X12" ca="1">SUM(SUMIF(INDIRECT("'"&amp;TRANSPOSE(Tabellenblätter_FPs)&amp;"'!$E$5:$AN$5"),X$5,INDIRECT("'"&amp;TRANSPOSE(Tabellenblätter_FPs)&amp;"'!$E$"&amp;(ROW()-1)&amp;":$AN$"&amp;(ROW()-1))))</f>
        <v>221425</v>
      </c>
      <c r="Y12" s="16">
        <f t="array" aca="1" ref="Y12" ca="1">SUM(SUMIF(INDIRECT("'"&amp;TRANSPOSE(Tabellenblätter_FPs)&amp;"'!$E$5:$AN$5"),Y$5,INDIRECT("'"&amp;TRANSPOSE(Tabellenblätter_FPs)&amp;"'!$E$"&amp;(ROW()-1)&amp;":$AN$"&amp;(ROW()-1))))</f>
        <v>246027.77777777775</v>
      </c>
      <c r="Z12" s="16">
        <f t="array" aca="1" ref="Z12" ca="1">SUM(SUMIF(INDIRECT("'"&amp;TRANSPOSE(Tabellenblätter_FPs)&amp;"'!$E$5:$AN$5"),Z$5,INDIRECT("'"&amp;TRANSPOSE(Tabellenblätter_FPs)&amp;"'!$E$"&amp;(ROW()-1)&amp;":$AN$"&amp;(ROW()-1))))</f>
        <v>233726.38888888888</v>
      </c>
      <c r="AA12" s="16">
        <f t="array" aca="1" ref="AA12" ca="1">SUM(SUMIF(INDIRECT("'"&amp;TRANSPOSE(Tabellenblätter_FPs)&amp;"'!$E$5:$AN$5"),AA$5,INDIRECT("'"&amp;TRANSPOSE(Tabellenblätter_FPs)&amp;"'!$E$"&amp;(ROW()-1)&amp;":$AN$"&amp;(ROW()-1))))</f>
        <v>233726.38888888888</v>
      </c>
      <c r="AB12" s="16">
        <f t="array" aca="1" ref="AB12" ca="1">SUM(SUMIF(INDIRECT("'"&amp;TRANSPOSE(Tabellenblätter_FPs)&amp;"'!$E$5:$AN$5"),AB$5,INDIRECT("'"&amp;TRANSPOSE(Tabellenblätter_FPs)&amp;"'!$E$"&amp;(ROW()-1)&amp;":$AN$"&amp;(ROW()-1))))</f>
        <v>209123.61111111112</v>
      </c>
      <c r="AC12" s="16">
        <f t="array" aca="1" ref="AC12" ca="1">SUM(SUMIF(INDIRECT("'"&amp;TRANSPOSE(Tabellenblätter_FPs)&amp;"'!$E$5:$AN$5"),AC$5,INDIRECT("'"&amp;TRANSPOSE(Tabellenblätter_FPs)&amp;"'!$E$"&amp;(ROW()-1)&amp;":$AN$"&amp;(ROW()-1))))</f>
        <v>209123.61111111112</v>
      </c>
      <c r="AD12" s="16">
        <f t="array" aca="1" ref="AD12" ca="1">SUM(SUMIF(INDIRECT("'"&amp;TRANSPOSE(Tabellenblätter_FPs)&amp;"'!$E$5:$AN$5"),AD$5,INDIRECT("'"&amp;TRANSPOSE(Tabellenblätter_FPs)&amp;"'!$E$"&amp;(ROW()-1)&amp;":$AN$"&amp;(ROW()-1))))</f>
        <v>196822.22222222219</v>
      </c>
      <c r="AE12" s="16">
        <f t="array" aca="1" ref="AE12" ca="1">SUM(SUMIF(INDIRECT("'"&amp;TRANSPOSE(Tabellenblätter_FPs)&amp;"'!$E$5:$AN$5"),AE$5,INDIRECT("'"&amp;TRANSPOSE(Tabellenblätter_FPs)&amp;"'!$E$"&amp;(ROW()-1)&amp;":$AN$"&amp;(ROW()-1))))</f>
        <v>258329.16666666666</v>
      </c>
      <c r="AF12" s="16">
        <f t="array" aca="1" ref="AF12" ca="1">SUM(SUMIF(INDIRECT("'"&amp;TRANSPOSE(Tabellenblätter_FPs)&amp;"'!$E$5:$AN$5"),AF$5,INDIRECT("'"&amp;TRANSPOSE(Tabellenblätter_FPs)&amp;"'!$E$"&amp;(ROW()-1)&amp;":$AN$"&amp;(ROW()-1))))</f>
        <v>209123.61111111112</v>
      </c>
      <c r="AG12" s="16">
        <f t="array" aca="1" ref="AG12" ca="1">SUM(SUMIF(INDIRECT("'"&amp;TRANSPOSE(Tabellenblätter_FPs)&amp;"'!$E$5:$AN$5"),AG$5,INDIRECT("'"&amp;TRANSPOSE(Tabellenblätter_FPs)&amp;"'!$E$"&amp;(ROW()-1)&amp;":$AN$"&amp;(ROW()-1))))</f>
        <v>209123.61111111112</v>
      </c>
      <c r="AH12" s="16">
        <f t="array" aca="1" ref="AH12" ca="1">SUM(SUMIF(INDIRECT("'"&amp;TRANSPOSE(Tabellenblätter_FPs)&amp;"'!$E$5:$AN$5"),AH$5,INDIRECT("'"&amp;TRANSPOSE(Tabellenblätter_FPs)&amp;"'!$E$"&amp;(ROW()-1)&amp;":$AN$"&amp;(ROW()-1))))</f>
        <v>209123.61111111112</v>
      </c>
      <c r="AI12" s="16">
        <f t="array" aca="1" ref="AI12" ca="1">SUM(SUMIF(INDIRECT("'"&amp;TRANSPOSE(Tabellenblätter_FPs)&amp;"'!$E$5:$AN$5"),AI$5,INDIRECT("'"&amp;TRANSPOSE(Tabellenblätter_FPs)&amp;"'!$E$"&amp;(ROW()-1)&amp;":$AN$"&amp;(ROW()-1))))</f>
        <v>246027.77777777775</v>
      </c>
      <c r="AJ12" s="16">
        <f t="array" aca="1" ref="AJ12" ca="1">SUM(SUMIF(INDIRECT("'"&amp;TRANSPOSE(Tabellenblätter_FPs)&amp;"'!$E$5:$AN$5"),AJ$5,INDIRECT("'"&amp;TRANSPOSE(Tabellenblätter_FPs)&amp;"'!$E$"&amp;(ROW()-1)&amp;":$AN$"&amp;(ROW()-1))))</f>
        <v>233726.38888888888</v>
      </c>
      <c r="AK12" s="16">
        <f t="array" aca="1" ref="AK12" ca="1">SUM(SUMIF(INDIRECT("'"&amp;TRANSPOSE(Tabellenblätter_FPs)&amp;"'!$E$5:$AN$5"),AK$5,INDIRECT("'"&amp;TRANSPOSE(Tabellenblätter_FPs)&amp;"'!$E$"&amp;(ROW()-1)&amp;":$AN$"&amp;(ROW()-1))))</f>
        <v>246027.77777777775</v>
      </c>
      <c r="AL12" s="16">
        <f t="array" aca="1" ref="AL12" ca="1">SUM(SUMIF(INDIRECT("'"&amp;TRANSPOSE(Tabellenblätter_FPs)&amp;"'!$E$5:$AN$5"),AL$5,INDIRECT("'"&amp;TRANSPOSE(Tabellenblätter_FPs)&amp;"'!$E$"&amp;(ROW()-1)&amp;":$AN$"&amp;(ROW()-1))))</f>
        <v>221425</v>
      </c>
      <c r="AM12" s="16">
        <f t="array" aca="1" ref="AM12" ca="1">SUM(SUMIF(INDIRECT("'"&amp;TRANSPOSE(Tabellenblätter_FPs)&amp;"'!$E$5:$AN$5"),AM$5,INDIRECT("'"&amp;TRANSPOSE(Tabellenblätter_FPs)&amp;"'!$E$"&amp;(ROW()-1)&amp;":$AN$"&amp;(ROW()-1))))</f>
        <v>246027.77777777775</v>
      </c>
      <c r="AN12" s="16">
        <f t="array" aca="1" ref="AN12" ca="1">SUM(SUMIF(INDIRECT("'"&amp;TRANSPOSE(Tabellenblätter_FPs)&amp;"'!$E$5:$AN$5"),AN$5,INDIRECT("'"&amp;TRANSPOSE(Tabellenblätter_FPs)&amp;"'!$E$"&amp;(ROW()-1)&amp;":$AN$"&amp;(ROW()-1))))</f>
        <v>209123.61111111112</v>
      </c>
    </row>
    <row r="13" spans="1:47" x14ac:dyDescent="0.25">
      <c r="A13" s="4"/>
      <c r="B13" s="4" t="s">
        <v>8</v>
      </c>
      <c r="E13" s="17">
        <f t="array" aca="1" ref="E13" ca="1">SUM(SUMIF(INDIRECT("'"&amp;TRANSPOSE(Tabellenblätter_FPs)&amp;"'!$E$5:$AN$5"),E$5,INDIRECT("'"&amp;TRANSPOSE(Tabellenblätter_FPs)&amp;"'!$E$"&amp;(ROW()-1)&amp;":$AN$"&amp;(ROW()-1))))</f>
        <v>15900</v>
      </c>
      <c r="F13" s="17">
        <f t="array" aca="1" ref="F13" ca="1">SUM(SUMIF(INDIRECT("'"&amp;TRANSPOSE(Tabellenblätter_FPs)&amp;"'!$E$5:$AN$5"),F$5,INDIRECT("'"&amp;TRANSPOSE(Tabellenblätter_FPs)&amp;"'!$E$"&amp;(ROW()-1)&amp;":$AN$"&amp;(ROW()-1))))</f>
        <v>19170</v>
      </c>
      <c r="G13" s="17">
        <f t="array" aca="1" ref="G13" ca="1">SUM(SUMIF(INDIRECT("'"&amp;TRANSPOSE(Tabellenblätter_FPs)&amp;"'!$E$5:$AN$5"),G$5,INDIRECT("'"&amp;TRANSPOSE(Tabellenblätter_FPs)&amp;"'!$E$"&amp;(ROW()-1)&amp;":$AN$"&amp;(ROW()-1))))</f>
        <v>15900</v>
      </c>
      <c r="H13" s="17">
        <f t="array" aca="1" ref="H13" ca="1">SUM(SUMIF(INDIRECT("'"&amp;TRANSPOSE(Tabellenblätter_FPs)&amp;"'!$E$5:$AN$5"),H$5,INDIRECT("'"&amp;TRANSPOSE(Tabellenblätter_FPs)&amp;"'!$E$"&amp;(ROW()-1)&amp;":$AN$"&amp;(ROW()-1))))</f>
        <v>17640</v>
      </c>
      <c r="I13" s="17">
        <f t="array" aca="1" ref="I13" ca="1">SUM(SUMIF(INDIRECT("'"&amp;TRANSPOSE(Tabellenblätter_FPs)&amp;"'!$E$5:$AN$5"),I$5,INDIRECT("'"&amp;TRANSPOSE(Tabellenblätter_FPs)&amp;"'!$E$"&amp;(ROW()-1)&amp;":$AN$"&amp;(ROW()-1))))</f>
        <v>35070</v>
      </c>
      <c r="J13" s="17">
        <f t="array" aca="1" ref="J13" ca="1">SUM(SUMIF(INDIRECT("'"&amp;TRANSPOSE(Tabellenblätter_FPs)&amp;"'!$E$5:$AN$5"),J$5,INDIRECT("'"&amp;TRANSPOSE(Tabellenblätter_FPs)&amp;"'!$E$"&amp;(ROW()-1)&amp;":$AN$"&amp;(ROW()-1))))</f>
        <v>20040</v>
      </c>
      <c r="K13" s="17">
        <f t="array" aca="1" ref="K13" ca="1">SUM(SUMIF(INDIRECT("'"&amp;TRANSPOSE(Tabellenblätter_FPs)&amp;"'!$E$5:$AN$5"),K$5,INDIRECT("'"&amp;TRANSPOSE(Tabellenblätter_FPs)&amp;"'!$E$"&amp;(ROW()-1)&amp;":$AN$"&amp;(ROW()-1))))</f>
        <v>51840</v>
      </c>
      <c r="L13" s="17">
        <f t="array" aca="1" ref="L13" ca="1">SUM(SUMIF(INDIRECT("'"&amp;TRANSPOSE(Tabellenblätter_FPs)&amp;"'!$E$5:$AN$5"),L$5,INDIRECT("'"&amp;TRANSPOSE(Tabellenblätter_FPs)&amp;"'!$E$"&amp;(ROW()-1)&amp;":$AN$"&amp;(ROW()-1))))</f>
        <v>50970</v>
      </c>
      <c r="M13" s="17">
        <f t="array" aca="1" ref="M13" ca="1">SUM(SUMIF(INDIRECT("'"&amp;TRANSPOSE(Tabellenblätter_FPs)&amp;"'!$E$5:$AN$5"),M$5,INDIRECT("'"&amp;TRANSPOSE(Tabellenblätter_FPs)&amp;"'!$E$"&amp;(ROW()-1)&amp;":$AN$"&amp;(ROW()-1))))</f>
        <v>52710</v>
      </c>
      <c r="N13" s="17">
        <f t="array" aca="1" ref="N13" ca="1">SUM(SUMIF(INDIRECT("'"&amp;TRANSPOSE(Tabellenblätter_FPs)&amp;"'!$E$5:$AN$5"),N$5,INDIRECT("'"&amp;TRANSPOSE(Tabellenblätter_FPs)&amp;"'!$E$"&amp;(ROW()-1)&amp;":$AN$"&amp;(ROW()-1))))</f>
        <v>52710</v>
      </c>
      <c r="O13" s="17">
        <f t="array" aca="1" ref="O13" ca="1">SUM(SUMIF(INDIRECT("'"&amp;TRANSPOSE(Tabellenblätter_FPs)&amp;"'!$E$5:$AN$5"),O$5,INDIRECT("'"&amp;TRANSPOSE(Tabellenblätter_FPs)&amp;"'!$E$"&amp;(ROW()-1)&amp;":$AN$"&amp;(ROW()-1))))</f>
        <v>69270</v>
      </c>
      <c r="P13" s="17">
        <f t="array" aca="1" ref="P13" ca="1">SUM(SUMIF(INDIRECT("'"&amp;TRANSPOSE(Tabellenblätter_FPs)&amp;"'!$E$5:$AN$5"),P$5,INDIRECT("'"&amp;TRANSPOSE(Tabellenblätter_FPs)&amp;"'!$E$"&amp;(ROW()-1)&amp;":$AN$"&amp;(ROW()-1))))</f>
        <v>52710</v>
      </c>
      <c r="Q13" s="17">
        <f t="array" aca="1" ref="Q13" ca="1">SUM(SUMIF(INDIRECT("'"&amp;TRANSPOSE(Tabellenblätter_FPs)&amp;"'!$E$5:$AN$5"),Q$5,INDIRECT("'"&amp;TRANSPOSE(Tabellenblätter_FPs)&amp;"'!$E$"&amp;(ROW()-1)&amp;":$AN$"&amp;(ROW()-1))))</f>
        <v>52710</v>
      </c>
      <c r="R13" s="17">
        <f t="array" aca="1" ref="R13" ca="1">SUM(SUMIF(INDIRECT("'"&amp;TRANSPOSE(Tabellenblätter_FPs)&amp;"'!$E$5:$AN$5"),R$5,INDIRECT("'"&amp;TRANSPOSE(Tabellenblätter_FPs)&amp;"'!$E$"&amp;(ROW()-1)&amp;":$AN$"&amp;(ROW()-1))))</f>
        <v>51840</v>
      </c>
      <c r="S13" s="17">
        <f t="array" aca="1" ref="S13" ca="1">SUM(SUMIF(INDIRECT("'"&amp;TRANSPOSE(Tabellenblätter_FPs)&amp;"'!$E$5:$AN$5"),S$5,INDIRECT("'"&amp;TRANSPOSE(Tabellenblätter_FPs)&amp;"'!$E$"&amp;(ROW()-1)&amp;":$AN$"&amp;(ROW()-1))))</f>
        <v>68610</v>
      </c>
      <c r="T13" s="17">
        <f t="array" aca="1" ref="T13" ca="1">SUM(SUMIF(INDIRECT("'"&amp;TRANSPOSE(Tabellenblätter_FPs)&amp;"'!$E$5:$AN$5"),T$5,INDIRECT("'"&amp;TRANSPOSE(Tabellenblätter_FPs)&amp;"'!$E$"&amp;(ROW()-1)&amp;":$AN$"&amp;(ROW()-1))))</f>
        <v>54240</v>
      </c>
      <c r="U13" s="17">
        <f t="array" aca="1" ref="U13" ca="1">SUM(SUMIF(INDIRECT("'"&amp;TRANSPOSE(Tabellenblätter_FPs)&amp;"'!$E$5:$AN$5"),U$5,INDIRECT("'"&amp;TRANSPOSE(Tabellenblätter_FPs)&amp;"'!$E$"&amp;(ROW()-1)&amp;":$AN$"&amp;(ROW()-1))))</f>
        <v>52710</v>
      </c>
      <c r="V13" s="17">
        <f t="array" aca="1" ref="V13" ca="1">SUM(SUMIF(INDIRECT("'"&amp;TRANSPOSE(Tabellenblätter_FPs)&amp;"'!$E$5:$AN$5"),V$5,INDIRECT("'"&amp;TRANSPOSE(Tabellenblätter_FPs)&amp;"'!$E$"&amp;(ROW()-1)&amp;":$AN$"&amp;(ROW()-1))))</f>
        <v>51840</v>
      </c>
      <c r="W13" s="17">
        <f t="array" aca="1" ref="W13" ca="1">SUM(SUMIF(INDIRECT("'"&amp;TRANSPOSE(Tabellenblätter_FPs)&amp;"'!$E$5:$AN$5"),W$5,INDIRECT("'"&amp;TRANSPOSE(Tabellenblätter_FPs)&amp;"'!$E$"&amp;(ROW()-1)&amp;":$AN$"&amp;(ROW()-1))))</f>
        <v>68610</v>
      </c>
      <c r="X13" s="17">
        <f t="array" aca="1" ref="X13" ca="1">SUM(SUMIF(INDIRECT("'"&amp;TRANSPOSE(Tabellenblätter_FPs)&amp;"'!$E$5:$AN$5"),X$5,INDIRECT("'"&amp;TRANSPOSE(Tabellenblätter_FPs)&amp;"'!$E$"&amp;(ROW()-1)&amp;":$AN$"&amp;(ROW()-1))))</f>
        <v>55110</v>
      </c>
      <c r="Y13" s="17">
        <f t="array" aca="1" ref="Y13" ca="1">SUM(SUMIF(INDIRECT("'"&amp;TRANSPOSE(Tabellenblätter_FPs)&amp;"'!$E$5:$AN$5"),Y$5,INDIRECT("'"&amp;TRANSPOSE(Tabellenblätter_FPs)&amp;"'!$E$"&amp;(ROW()-1)&amp;":$AN$"&amp;(ROW()-1))))</f>
        <v>67740</v>
      </c>
      <c r="Z13" s="17">
        <f t="array" aca="1" ref="Z13" ca="1">SUM(SUMIF(INDIRECT("'"&amp;TRANSPOSE(Tabellenblätter_FPs)&amp;"'!$E$5:$AN$5"),Z$5,INDIRECT("'"&amp;TRANSPOSE(Tabellenblätter_FPs)&amp;"'!$E$"&amp;(ROW()-1)&amp;":$AN$"&amp;(ROW()-1))))</f>
        <v>68610</v>
      </c>
      <c r="AA13" s="17">
        <f t="array" aca="1" ref="AA13" ca="1">SUM(SUMIF(INDIRECT("'"&amp;TRANSPOSE(Tabellenblätter_FPs)&amp;"'!$E$5:$AN$5"),AA$5,INDIRECT("'"&amp;TRANSPOSE(Tabellenblätter_FPs)&amp;"'!$E$"&amp;(ROW()-1)&amp;":$AN$"&amp;(ROW()-1))))</f>
        <v>55110</v>
      </c>
      <c r="AB13" s="17">
        <f t="array" aca="1" ref="AB13" ca="1">SUM(SUMIF(INDIRECT("'"&amp;TRANSPOSE(Tabellenblätter_FPs)&amp;"'!$E$5:$AN$5"),AB$5,INDIRECT("'"&amp;TRANSPOSE(Tabellenblätter_FPs)&amp;"'!$E$"&amp;(ROW()-1)&amp;":$AN$"&amp;(ROW()-1))))</f>
        <v>51840</v>
      </c>
      <c r="AC13" s="17">
        <f t="array" aca="1" ref="AC13" ca="1">SUM(SUMIF(INDIRECT("'"&amp;TRANSPOSE(Tabellenblätter_FPs)&amp;"'!$E$5:$AN$5"),AC$5,INDIRECT("'"&amp;TRANSPOSE(Tabellenblätter_FPs)&amp;"'!$E$"&amp;(ROW()-1)&amp;":$AN$"&amp;(ROW()-1))))</f>
        <v>52710</v>
      </c>
      <c r="AD13" s="17">
        <f t="array" aca="1" ref="AD13" ca="1">SUM(SUMIF(INDIRECT("'"&amp;TRANSPOSE(Tabellenblätter_FPs)&amp;"'!$E$5:$AN$5"),AD$5,INDIRECT("'"&amp;TRANSPOSE(Tabellenblätter_FPs)&amp;"'!$E$"&amp;(ROW()-1)&amp;":$AN$"&amp;(ROW()-1))))</f>
        <v>51840</v>
      </c>
      <c r="AE13" s="17">
        <f t="array" aca="1" ref="AE13" ca="1">SUM(SUMIF(INDIRECT("'"&amp;TRANSPOSE(Tabellenblätter_FPs)&amp;"'!$E$5:$AN$5"),AE$5,INDIRECT("'"&amp;TRANSPOSE(Tabellenblätter_FPs)&amp;"'!$E$"&amp;(ROW()-1)&amp;":$AN$"&amp;(ROW()-1))))</f>
        <v>70140</v>
      </c>
      <c r="AF13" s="17">
        <f t="array" aca="1" ref="AF13" ca="1">SUM(SUMIF(INDIRECT("'"&amp;TRANSPOSE(Tabellenblätter_FPs)&amp;"'!$E$5:$AN$5"),AF$5,INDIRECT("'"&amp;TRANSPOSE(Tabellenblätter_FPs)&amp;"'!$E$"&amp;(ROW()-1)&amp;":$AN$"&amp;(ROW()-1))))</f>
        <v>52710</v>
      </c>
      <c r="AG13" s="17">
        <f t="array" aca="1" ref="AG13" ca="1">SUM(SUMIF(INDIRECT("'"&amp;TRANSPOSE(Tabellenblätter_FPs)&amp;"'!$E$5:$AN$5"),AG$5,INDIRECT("'"&amp;TRANSPOSE(Tabellenblätter_FPs)&amp;"'!$E$"&amp;(ROW()-1)&amp;":$AN$"&amp;(ROW()-1))))</f>
        <v>66870</v>
      </c>
      <c r="AH13" s="17">
        <f t="array" aca="1" ref="AH13" ca="1">SUM(SUMIF(INDIRECT("'"&amp;TRANSPOSE(Tabellenblätter_FPs)&amp;"'!$E$5:$AN$5"),AH$5,INDIRECT("'"&amp;TRANSPOSE(Tabellenblätter_FPs)&amp;"'!$E$"&amp;(ROW()-1)&amp;":$AN$"&amp;(ROW()-1))))</f>
        <v>52710</v>
      </c>
      <c r="AI13" s="17">
        <f t="array" aca="1" ref="AI13" ca="1">SUM(SUMIF(INDIRECT("'"&amp;TRANSPOSE(Tabellenblätter_FPs)&amp;"'!$E$5:$AN$5"),AI$5,INDIRECT("'"&amp;TRANSPOSE(Tabellenblätter_FPs)&amp;"'!$E$"&amp;(ROW()-1)&amp;":$AN$"&amp;(ROW()-1))))</f>
        <v>55980</v>
      </c>
      <c r="AJ13" s="17">
        <f t="array" aca="1" ref="AJ13" ca="1">SUM(SUMIF(INDIRECT("'"&amp;TRANSPOSE(Tabellenblätter_FPs)&amp;"'!$E$5:$AN$5"),AJ$5,INDIRECT("'"&amp;TRANSPOSE(Tabellenblätter_FPs)&amp;"'!$E$"&amp;(ROW()-1)&amp;":$AN$"&amp;(ROW()-1))))</f>
        <v>66870</v>
      </c>
      <c r="AK13" s="17">
        <f t="array" aca="1" ref="AK13" ca="1">SUM(SUMIF(INDIRECT("'"&amp;TRANSPOSE(Tabellenblätter_FPs)&amp;"'!$E$5:$AN$5"),AK$5,INDIRECT("'"&amp;TRANSPOSE(Tabellenblätter_FPs)&amp;"'!$E$"&amp;(ROW()-1)&amp;":$AN$"&amp;(ROW()-1))))</f>
        <v>68610</v>
      </c>
      <c r="AL13" s="17">
        <f t="array" aca="1" ref="AL13" ca="1">SUM(SUMIF(INDIRECT("'"&amp;TRANSPOSE(Tabellenblätter_FPs)&amp;"'!$E$5:$AN$5"),AL$5,INDIRECT("'"&amp;TRANSPOSE(Tabellenblätter_FPs)&amp;"'!$E$"&amp;(ROW()-1)&amp;":$AN$"&amp;(ROW()-1))))</f>
        <v>55110</v>
      </c>
      <c r="AM13" s="17">
        <f t="array" aca="1" ref="AM13" ca="1">SUM(SUMIF(INDIRECT("'"&amp;TRANSPOSE(Tabellenblätter_FPs)&amp;"'!$E$5:$AN$5"),AM$5,INDIRECT("'"&amp;TRANSPOSE(Tabellenblätter_FPs)&amp;"'!$E$"&amp;(ROW()-1)&amp;":$AN$"&amp;(ROW()-1))))</f>
        <v>68610</v>
      </c>
      <c r="AN13" s="17">
        <f t="array" aca="1" ref="AN13" ca="1">SUM(SUMIF(INDIRECT("'"&amp;TRANSPOSE(Tabellenblätter_FPs)&amp;"'!$E$5:$AN$5"),AN$5,INDIRECT("'"&amp;TRANSPOSE(Tabellenblätter_FPs)&amp;"'!$E$"&amp;(ROW()-1)&amp;":$AN$"&amp;(ROW()-1))))</f>
        <v>51840</v>
      </c>
    </row>
    <row r="14" spans="1:47" ht="5.4" customHeight="1" x14ac:dyDescent="0.25">
      <c r="A14" s="4"/>
      <c r="B14" s="4"/>
      <c r="C14" s="4"/>
      <c r="D14" s="4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6"/>
      <c r="AP14" s="6"/>
      <c r="AQ14" s="6"/>
      <c r="AR14" s="6"/>
      <c r="AS14" s="6"/>
      <c r="AT14" s="6"/>
      <c r="AU14" s="6"/>
    </row>
    <row r="15" spans="1:47" x14ac:dyDescent="0.25">
      <c r="A15" s="20"/>
      <c r="B15" t="s">
        <v>10</v>
      </c>
      <c r="C15" s="21" t="str">
        <f>VLOOKUP(B15,Leistungen,2,0)</f>
        <v>Immobilienfinanzierung (Beratung ohne Abschluss)</v>
      </c>
      <c r="D15" s="22"/>
      <c r="E15" s="23">
        <f t="array" aca="1" ref="E15" ca="1">SUM(SUMIF(INDIRECT("'"&amp;TRANSPOSE(Tabellenblätter_FPs)&amp;"'!$E$5:$AN$5"),E$5,INDIRECT("'"&amp;TRANSPOSE(Tabellenblätter_FPs)&amp;"'!$E$"&amp;(ROW()-1)&amp;":$AN$"&amp;(ROW()-1))))</f>
        <v>870</v>
      </c>
      <c r="F15" s="23">
        <f t="array" aca="1" ref="F15" ca="1">SUM(SUMIF(INDIRECT("'"&amp;TRANSPOSE(Tabellenblätter_FPs)&amp;"'!$E$5:$AN$5"),F$5,INDIRECT("'"&amp;TRANSPOSE(Tabellenblätter_FPs)&amp;"'!$E$"&amp;(ROW()-1)&amp;":$AN$"&amp;(ROW()-1))))</f>
        <v>870</v>
      </c>
      <c r="G15" s="23">
        <f t="array" aca="1" ref="G15" ca="1">SUM(SUMIF(INDIRECT("'"&amp;TRANSPOSE(Tabellenblätter_FPs)&amp;"'!$E$5:$AN$5"),G$5,INDIRECT("'"&amp;TRANSPOSE(Tabellenblätter_FPs)&amp;"'!$E$"&amp;(ROW()-1)&amp;":$AN$"&amp;(ROW()-1))))</f>
        <v>870</v>
      </c>
      <c r="H15" s="23">
        <f t="array" aca="1" ref="H15" ca="1">SUM(SUMIF(INDIRECT("'"&amp;TRANSPOSE(Tabellenblätter_FPs)&amp;"'!$E$5:$AN$5"),H$5,INDIRECT("'"&amp;TRANSPOSE(Tabellenblätter_FPs)&amp;"'!$E$"&amp;(ROW()-1)&amp;":$AN$"&amp;(ROW()-1))))</f>
        <v>1740</v>
      </c>
      <c r="I15" s="23">
        <f t="array" aca="1" ref="I15" ca="1">SUM(SUMIF(INDIRECT("'"&amp;TRANSPOSE(Tabellenblätter_FPs)&amp;"'!$E$5:$AN$5"),I$5,INDIRECT("'"&amp;TRANSPOSE(Tabellenblätter_FPs)&amp;"'!$E$"&amp;(ROW()-1)&amp;":$AN$"&amp;(ROW()-1))))</f>
        <v>1740</v>
      </c>
      <c r="J15" s="23">
        <f t="array" aca="1" ref="J15" ca="1">SUM(SUMIF(INDIRECT("'"&amp;TRANSPOSE(Tabellenblätter_FPs)&amp;"'!$E$5:$AN$5"),J$5,INDIRECT("'"&amp;TRANSPOSE(Tabellenblätter_FPs)&amp;"'!$E$"&amp;(ROW()-1)&amp;":$AN$"&amp;(ROW()-1))))</f>
        <v>1740</v>
      </c>
      <c r="K15" s="23">
        <f t="array" aca="1" ref="K15" ca="1">SUM(SUMIF(INDIRECT("'"&amp;TRANSPOSE(Tabellenblätter_FPs)&amp;"'!$E$5:$AN$5"),K$5,INDIRECT("'"&amp;TRANSPOSE(Tabellenblätter_FPs)&amp;"'!$E$"&amp;(ROW()-1)&amp;":$AN$"&amp;(ROW()-1))))</f>
        <v>3480</v>
      </c>
      <c r="L15" s="23">
        <f t="array" aca="1" ref="L15" ca="1">SUM(SUMIF(INDIRECT("'"&amp;TRANSPOSE(Tabellenblätter_FPs)&amp;"'!$E$5:$AN$5"),L$5,INDIRECT("'"&amp;TRANSPOSE(Tabellenblätter_FPs)&amp;"'!$E$"&amp;(ROW()-1)&amp;":$AN$"&amp;(ROW()-1))))</f>
        <v>2610</v>
      </c>
      <c r="M15" s="23">
        <f t="array" aca="1" ref="M15" ca="1">SUM(SUMIF(INDIRECT("'"&amp;TRANSPOSE(Tabellenblätter_FPs)&amp;"'!$E$5:$AN$5"),M$5,INDIRECT("'"&amp;TRANSPOSE(Tabellenblätter_FPs)&amp;"'!$E$"&amp;(ROW()-1)&amp;":$AN$"&amp;(ROW()-1))))</f>
        <v>3480</v>
      </c>
      <c r="N15" s="23">
        <f t="array" aca="1" ref="N15" ca="1">SUM(SUMIF(INDIRECT("'"&amp;TRANSPOSE(Tabellenblätter_FPs)&amp;"'!$E$5:$AN$5"),N$5,INDIRECT("'"&amp;TRANSPOSE(Tabellenblätter_FPs)&amp;"'!$E$"&amp;(ROW()-1)&amp;":$AN$"&amp;(ROW()-1))))</f>
        <v>3480</v>
      </c>
      <c r="O15" s="23">
        <f t="array" aca="1" ref="O15" ca="1">SUM(SUMIF(INDIRECT("'"&amp;TRANSPOSE(Tabellenblätter_FPs)&amp;"'!$E$5:$AN$5"),O$5,INDIRECT("'"&amp;TRANSPOSE(Tabellenblätter_FPs)&amp;"'!$E$"&amp;(ROW()-1)&amp;":$AN$"&amp;(ROW()-1))))</f>
        <v>3480</v>
      </c>
      <c r="P15" s="23">
        <f t="array" aca="1" ref="P15" ca="1">SUM(SUMIF(INDIRECT("'"&amp;TRANSPOSE(Tabellenblätter_FPs)&amp;"'!$E$5:$AN$5"),P$5,INDIRECT("'"&amp;TRANSPOSE(Tabellenblätter_FPs)&amp;"'!$E$"&amp;(ROW()-1)&amp;":$AN$"&amp;(ROW()-1))))</f>
        <v>3480</v>
      </c>
      <c r="Q15" s="23">
        <f t="array" aca="1" ref="Q15" ca="1">SUM(SUMIF(INDIRECT("'"&amp;TRANSPOSE(Tabellenblätter_FPs)&amp;"'!$E$5:$AN$5"),Q$5,INDIRECT("'"&amp;TRANSPOSE(Tabellenblätter_FPs)&amp;"'!$E$"&amp;(ROW()-1)&amp;":$AN$"&amp;(ROW()-1))))</f>
        <v>3480</v>
      </c>
      <c r="R15" s="23">
        <f t="array" aca="1" ref="R15" ca="1">SUM(SUMIF(INDIRECT("'"&amp;TRANSPOSE(Tabellenblätter_FPs)&amp;"'!$E$5:$AN$5"),R$5,INDIRECT("'"&amp;TRANSPOSE(Tabellenblätter_FPs)&amp;"'!$E$"&amp;(ROW()-1)&amp;":$AN$"&amp;(ROW()-1))))</f>
        <v>3480</v>
      </c>
      <c r="S15" s="23">
        <f t="array" aca="1" ref="S15" ca="1">SUM(SUMIF(INDIRECT("'"&amp;TRANSPOSE(Tabellenblätter_FPs)&amp;"'!$E$5:$AN$5"),S$5,INDIRECT("'"&amp;TRANSPOSE(Tabellenblätter_FPs)&amp;"'!$E$"&amp;(ROW()-1)&amp;":$AN$"&amp;(ROW()-1))))</f>
        <v>4350</v>
      </c>
      <c r="T15" s="23">
        <f t="array" aca="1" ref="T15" ca="1">SUM(SUMIF(INDIRECT("'"&amp;TRANSPOSE(Tabellenblätter_FPs)&amp;"'!$E$5:$AN$5"),T$5,INDIRECT("'"&amp;TRANSPOSE(Tabellenblätter_FPs)&amp;"'!$E$"&amp;(ROW()-1)&amp;":$AN$"&amp;(ROW()-1))))</f>
        <v>3480</v>
      </c>
      <c r="U15" s="23">
        <f t="array" aca="1" ref="U15" ca="1">SUM(SUMIF(INDIRECT("'"&amp;TRANSPOSE(Tabellenblätter_FPs)&amp;"'!$E$5:$AN$5"),U$5,INDIRECT("'"&amp;TRANSPOSE(Tabellenblätter_FPs)&amp;"'!$E$"&amp;(ROW()-1)&amp;":$AN$"&amp;(ROW()-1))))</f>
        <v>3480</v>
      </c>
      <c r="V15" s="23">
        <f t="array" aca="1" ref="V15" ca="1">SUM(SUMIF(INDIRECT("'"&amp;TRANSPOSE(Tabellenblätter_FPs)&amp;"'!$E$5:$AN$5"),V$5,INDIRECT("'"&amp;TRANSPOSE(Tabellenblätter_FPs)&amp;"'!$E$"&amp;(ROW()-1)&amp;":$AN$"&amp;(ROW()-1))))</f>
        <v>2610</v>
      </c>
      <c r="W15" s="23">
        <f t="array" aca="1" ref="W15" ca="1">SUM(SUMIF(INDIRECT("'"&amp;TRANSPOSE(Tabellenblätter_FPs)&amp;"'!$E$5:$AN$5"),W$5,INDIRECT("'"&amp;TRANSPOSE(Tabellenblätter_FPs)&amp;"'!$E$"&amp;(ROW()-1)&amp;":$AN$"&amp;(ROW()-1))))</f>
        <v>4350</v>
      </c>
      <c r="X15" s="23">
        <f t="array" aca="1" ref="X15" ca="1">SUM(SUMIF(INDIRECT("'"&amp;TRANSPOSE(Tabellenblätter_FPs)&amp;"'!$E$5:$AN$5"),X$5,INDIRECT("'"&amp;TRANSPOSE(Tabellenblätter_FPs)&amp;"'!$E$"&amp;(ROW()-1)&amp;":$AN$"&amp;(ROW()-1))))</f>
        <v>4350</v>
      </c>
      <c r="Y15" s="23">
        <f t="array" aca="1" ref="Y15" ca="1">SUM(SUMIF(INDIRECT("'"&amp;TRANSPOSE(Tabellenblätter_FPs)&amp;"'!$E$5:$AN$5"),Y$5,INDIRECT("'"&amp;TRANSPOSE(Tabellenblätter_FPs)&amp;"'!$E$"&amp;(ROW()-1)&amp;":$AN$"&amp;(ROW()-1))))</f>
        <v>3480</v>
      </c>
      <c r="Z15" s="23">
        <f t="array" aca="1" ref="Z15" ca="1">SUM(SUMIF(INDIRECT("'"&amp;TRANSPOSE(Tabellenblätter_FPs)&amp;"'!$E$5:$AN$5"),Z$5,INDIRECT("'"&amp;TRANSPOSE(Tabellenblätter_FPs)&amp;"'!$E$"&amp;(ROW()-1)&amp;":$AN$"&amp;(ROW()-1))))</f>
        <v>4350</v>
      </c>
      <c r="AA15" s="23">
        <f t="array" aca="1" ref="AA15" ca="1">SUM(SUMIF(INDIRECT("'"&amp;TRANSPOSE(Tabellenblätter_FPs)&amp;"'!$E$5:$AN$5"),AA$5,INDIRECT("'"&amp;TRANSPOSE(Tabellenblätter_FPs)&amp;"'!$E$"&amp;(ROW()-1)&amp;":$AN$"&amp;(ROW()-1))))</f>
        <v>3480</v>
      </c>
      <c r="AB15" s="23">
        <f t="array" aca="1" ref="AB15" ca="1">SUM(SUMIF(INDIRECT("'"&amp;TRANSPOSE(Tabellenblätter_FPs)&amp;"'!$E$5:$AN$5"),AB$5,INDIRECT("'"&amp;TRANSPOSE(Tabellenblätter_FPs)&amp;"'!$E$"&amp;(ROW()-1)&amp;":$AN$"&amp;(ROW()-1))))</f>
        <v>3480</v>
      </c>
      <c r="AC15" s="23">
        <f t="array" aca="1" ref="AC15" ca="1">SUM(SUMIF(INDIRECT("'"&amp;TRANSPOSE(Tabellenblätter_FPs)&amp;"'!$E$5:$AN$5"),AC$5,INDIRECT("'"&amp;TRANSPOSE(Tabellenblätter_FPs)&amp;"'!$E$"&amp;(ROW()-1)&amp;":$AN$"&amp;(ROW()-1))))</f>
        <v>3480</v>
      </c>
      <c r="AD15" s="23">
        <f t="array" aca="1" ref="AD15" ca="1">SUM(SUMIF(INDIRECT("'"&amp;TRANSPOSE(Tabellenblätter_FPs)&amp;"'!$E$5:$AN$5"),AD$5,INDIRECT("'"&amp;TRANSPOSE(Tabellenblätter_FPs)&amp;"'!$E$"&amp;(ROW()-1)&amp;":$AN$"&amp;(ROW()-1))))</f>
        <v>3480</v>
      </c>
      <c r="AE15" s="23">
        <f t="array" aca="1" ref="AE15" ca="1">SUM(SUMIF(INDIRECT("'"&amp;TRANSPOSE(Tabellenblätter_FPs)&amp;"'!$E$5:$AN$5"),AE$5,INDIRECT("'"&amp;TRANSPOSE(Tabellenblätter_FPs)&amp;"'!$E$"&amp;(ROW()-1)&amp;":$AN$"&amp;(ROW()-1))))</f>
        <v>3480</v>
      </c>
      <c r="AF15" s="23">
        <f t="array" aca="1" ref="AF15" ca="1">SUM(SUMIF(INDIRECT("'"&amp;TRANSPOSE(Tabellenblätter_FPs)&amp;"'!$E$5:$AN$5"),AF$5,INDIRECT("'"&amp;TRANSPOSE(Tabellenblätter_FPs)&amp;"'!$E$"&amp;(ROW()-1)&amp;":$AN$"&amp;(ROW()-1))))</f>
        <v>3480</v>
      </c>
      <c r="AG15" s="23">
        <f t="array" aca="1" ref="AG15" ca="1">SUM(SUMIF(INDIRECT("'"&amp;TRANSPOSE(Tabellenblätter_FPs)&amp;"'!$E$5:$AN$5"),AG$5,INDIRECT("'"&amp;TRANSPOSE(Tabellenblätter_FPs)&amp;"'!$E$"&amp;(ROW()-1)&amp;":$AN$"&amp;(ROW()-1))))</f>
        <v>3480</v>
      </c>
      <c r="AH15" s="23">
        <f t="array" aca="1" ref="AH15" ca="1">SUM(SUMIF(INDIRECT("'"&amp;TRANSPOSE(Tabellenblätter_FPs)&amp;"'!$E$5:$AN$5"),AH$5,INDIRECT("'"&amp;TRANSPOSE(Tabellenblätter_FPs)&amp;"'!$E$"&amp;(ROW()-1)&amp;":$AN$"&amp;(ROW()-1))))</f>
        <v>3480</v>
      </c>
      <c r="AI15" s="23">
        <f t="array" aca="1" ref="AI15" ca="1">SUM(SUMIF(INDIRECT("'"&amp;TRANSPOSE(Tabellenblätter_FPs)&amp;"'!$E$5:$AN$5"),AI$5,INDIRECT("'"&amp;TRANSPOSE(Tabellenblätter_FPs)&amp;"'!$E$"&amp;(ROW()-1)&amp;":$AN$"&amp;(ROW()-1))))</f>
        <v>4350</v>
      </c>
      <c r="AJ15" s="23">
        <f t="array" aca="1" ref="AJ15" ca="1">SUM(SUMIF(INDIRECT("'"&amp;TRANSPOSE(Tabellenblätter_FPs)&amp;"'!$E$5:$AN$5"),AJ$5,INDIRECT("'"&amp;TRANSPOSE(Tabellenblätter_FPs)&amp;"'!$E$"&amp;(ROW()-1)&amp;":$AN$"&amp;(ROW()-1))))</f>
        <v>3480</v>
      </c>
      <c r="AK15" s="23">
        <f t="array" aca="1" ref="AK15" ca="1">SUM(SUMIF(INDIRECT("'"&amp;TRANSPOSE(Tabellenblätter_FPs)&amp;"'!$E$5:$AN$5"),AK$5,INDIRECT("'"&amp;TRANSPOSE(Tabellenblätter_FPs)&amp;"'!$E$"&amp;(ROW()-1)&amp;":$AN$"&amp;(ROW()-1))))</f>
        <v>4350</v>
      </c>
      <c r="AL15" s="23">
        <f t="array" aca="1" ref="AL15" ca="1">SUM(SUMIF(INDIRECT("'"&amp;TRANSPOSE(Tabellenblätter_FPs)&amp;"'!$E$5:$AN$5"),AL$5,INDIRECT("'"&amp;TRANSPOSE(Tabellenblätter_FPs)&amp;"'!$E$"&amp;(ROW()-1)&amp;":$AN$"&amp;(ROW()-1))))</f>
        <v>3480</v>
      </c>
      <c r="AM15" s="23">
        <f t="array" aca="1" ref="AM15" ca="1">SUM(SUMIF(INDIRECT("'"&amp;TRANSPOSE(Tabellenblätter_FPs)&amp;"'!$E$5:$AN$5"),AM$5,INDIRECT("'"&amp;TRANSPOSE(Tabellenblätter_FPs)&amp;"'!$E$"&amp;(ROW()-1)&amp;":$AN$"&amp;(ROW()-1))))</f>
        <v>4350</v>
      </c>
      <c r="AN15" s="23">
        <f t="array" aca="1" ref="AN15" ca="1">SUM(SUMIF(INDIRECT("'"&amp;TRANSPOSE(Tabellenblätter_FPs)&amp;"'!$E$5:$AN$5"),AN$5,INDIRECT("'"&amp;TRANSPOSE(Tabellenblätter_FPs)&amp;"'!$E$"&amp;(ROW()-1)&amp;":$AN$"&amp;(ROW()-1))))</f>
        <v>3480</v>
      </c>
    </row>
    <row r="16" spans="1:47" x14ac:dyDescent="0.25">
      <c r="A16" s="24"/>
      <c r="B16" t="s">
        <v>11</v>
      </c>
      <c r="C16" s="21" t="str">
        <f>VLOOKUP(B16,Leistungen,2,0)</f>
        <v>Immobilienfinanzierung (Beratung mit Abschluss)</v>
      </c>
      <c r="D16" s="22"/>
      <c r="E16" s="23">
        <f t="array" aca="1" ref="E16" ca="1">SUM(SUMIF(INDIRECT("'"&amp;TRANSPOSE(Tabellenblätter_FPs)&amp;"'!$E$5:$AN$5"),E$5,INDIRECT("'"&amp;TRANSPOSE(Tabellenblätter_FPs)&amp;"'!$E$"&amp;(ROW()-1)&amp;":$AN$"&amp;(ROW()-1))))</f>
        <v>13260</v>
      </c>
      <c r="F16" s="23">
        <f t="array" aca="1" ref="F16" ca="1">SUM(SUMIF(INDIRECT("'"&amp;TRANSPOSE(Tabellenblätter_FPs)&amp;"'!$E$5:$AN$5"),F$5,INDIRECT("'"&amp;TRANSPOSE(Tabellenblätter_FPs)&amp;"'!$E$"&amp;(ROW()-1)&amp;":$AN$"&amp;(ROW()-1))))</f>
        <v>13260</v>
      </c>
      <c r="G16" s="23">
        <f t="array" aca="1" ref="G16" ca="1">SUM(SUMIF(INDIRECT("'"&amp;TRANSPOSE(Tabellenblätter_FPs)&amp;"'!$E$5:$AN$5"),G$5,INDIRECT("'"&amp;TRANSPOSE(Tabellenblätter_FPs)&amp;"'!$E$"&amp;(ROW()-1)&amp;":$AN$"&amp;(ROW()-1))))</f>
        <v>13260</v>
      </c>
      <c r="H16" s="23">
        <f t="array" aca="1" ref="H16" ca="1">SUM(SUMIF(INDIRECT("'"&amp;TRANSPOSE(Tabellenblätter_FPs)&amp;"'!$E$5:$AN$5"),H$5,INDIRECT("'"&amp;TRANSPOSE(Tabellenblätter_FPs)&amp;"'!$E$"&amp;(ROW()-1)&amp;":$AN$"&amp;(ROW()-1))))</f>
        <v>13260</v>
      </c>
      <c r="I16" s="23">
        <f t="array" aca="1" ref="I16" ca="1">SUM(SUMIF(INDIRECT("'"&amp;TRANSPOSE(Tabellenblätter_FPs)&amp;"'!$E$5:$AN$5"),I$5,INDIRECT("'"&amp;TRANSPOSE(Tabellenblätter_FPs)&amp;"'!$E$"&amp;(ROW()-1)&amp;":$AN$"&amp;(ROW()-1))))</f>
        <v>26520</v>
      </c>
      <c r="J16" s="23">
        <f t="array" aca="1" ref="J16" ca="1">SUM(SUMIF(INDIRECT("'"&amp;TRANSPOSE(Tabellenblätter_FPs)&amp;"'!$E$5:$AN$5"),J$5,INDIRECT("'"&amp;TRANSPOSE(Tabellenblätter_FPs)&amp;"'!$E$"&amp;(ROW()-1)&amp;":$AN$"&amp;(ROW()-1))))</f>
        <v>13260</v>
      </c>
      <c r="K16" s="23">
        <f t="array" aca="1" ref="K16" ca="1">SUM(SUMIF(INDIRECT("'"&amp;TRANSPOSE(Tabellenblätter_FPs)&amp;"'!$E$5:$AN$5"),K$5,INDIRECT("'"&amp;TRANSPOSE(Tabellenblätter_FPs)&amp;"'!$E$"&amp;(ROW()-1)&amp;":$AN$"&amp;(ROW()-1))))</f>
        <v>39780</v>
      </c>
      <c r="L16" s="23">
        <f t="array" aca="1" ref="L16" ca="1">SUM(SUMIF(INDIRECT("'"&amp;TRANSPOSE(Tabellenblätter_FPs)&amp;"'!$E$5:$AN$5"),L$5,INDIRECT("'"&amp;TRANSPOSE(Tabellenblätter_FPs)&amp;"'!$E$"&amp;(ROW()-1)&amp;":$AN$"&amp;(ROW()-1))))</f>
        <v>39780</v>
      </c>
      <c r="M16" s="23">
        <f t="array" aca="1" ref="M16" ca="1">SUM(SUMIF(INDIRECT("'"&amp;TRANSPOSE(Tabellenblätter_FPs)&amp;"'!$E$5:$AN$5"),M$5,INDIRECT("'"&amp;TRANSPOSE(Tabellenblätter_FPs)&amp;"'!$E$"&amp;(ROW()-1)&amp;":$AN$"&amp;(ROW()-1))))</f>
        <v>39780</v>
      </c>
      <c r="N16" s="23">
        <f t="array" aca="1" ref="N16" ca="1">SUM(SUMIF(INDIRECT("'"&amp;TRANSPOSE(Tabellenblätter_FPs)&amp;"'!$E$5:$AN$5"),N$5,INDIRECT("'"&amp;TRANSPOSE(Tabellenblätter_FPs)&amp;"'!$E$"&amp;(ROW()-1)&amp;":$AN$"&amp;(ROW()-1))))</f>
        <v>39780</v>
      </c>
      <c r="O16" s="23">
        <f t="array" aca="1" ref="O16" ca="1">SUM(SUMIF(INDIRECT("'"&amp;TRANSPOSE(Tabellenblätter_FPs)&amp;"'!$E$5:$AN$5"),O$5,INDIRECT("'"&amp;TRANSPOSE(Tabellenblätter_FPs)&amp;"'!$E$"&amp;(ROW()-1)&amp;":$AN$"&amp;(ROW()-1))))</f>
        <v>53040</v>
      </c>
      <c r="P16" s="23">
        <f t="array" aca="1" ref="P16" ca="1">SUM(SUMIF(INDIRECT("'"&amp;TRANSPOSE(Tabellenblätter_FPs)&amp;"'!$E$5:$AN$5"),P$5,INDIRECT("'"&amp;TRANSPOSE(Tabellenblätter_FPs)&amp;"'!$E$"&amp;(ROW()-1)&amp;":$AN$"&amp;(ROW()-1))))</f>
        <v>39780</v>
      </c>
      <c r="Q16" s="23">
        <f t="array" aca="1" ref="Q16" ca="1">SUM(SUMIF(INDIRECT("'"&amp;TRANSPOSE(Tabellenblätter_FPs)&amp;"'!$E$5:$AN$5"),Q$5,INDIRECT("'"&amp;TRANSPOSE(Tabellenblätter_FPs)&amp;"'!$E$"&amp;(ROW()-1)&amp;":$AN$"&amp;(ROW()-1))))</f>
        <v>39780</v>
      </c>
      <c r="R16" s="23">
        <f t="array" aca="1" ref="R16" ca="1">SUM(SUMIF(INDIRECT("'"&amp;TRANSPOSE(Tabellenblätter_FPs)&amp;"'!$E$5:$AN$5"),R$5,INDIRECT("'"&amp;TRANSPOSE(Tabellenblätter_FPs)&amp;"'!$E$"&amp;(ROW()-1)&amp;":$AN$"&amp;(ROW()-1))))</f>
        <v>39780</v>
      </c>
      <c r="S16" s="23">
        <f t="array" aca="1" ref="S16" ca="1">SUM(SUMIF(INDIRECT("'"&amp;TRANSPOSE(Tabellenblätter_FPs)&amp;"'!$E$5:$AN$5"),S$5,INDIRECT("'"&amp;TRANSPOSE(Tabellenblätter_FPs)&amp;"'!$E$"&amp;(ROW()-1)&amp;":$AN$"&amp;(ROW()-1))))</f>
        <v>53040</v>
      </c>
      <c r="T16" s="23">
        <f t="array" aca="1" ref="T16" ca="1">SUM(SUMIF(INDIRECT("'"&amp;TRANSPOSE(Tabellenblätter_FPs)&amp;"'!$E$5:$AN$5"),T$5,INDIRECT("'"&amp;TRANSPOSE(Tabellenblätter_FPs)&amp;"'!$E$"&amp;(ROW()-1)&amp;":$AN$"&amp;(ROW()-1))))</f>
        <v>39780</v>
      </c>
      <c r="U16" s="23">
        <f t="array" aca="1" ref="U16" ca="1">SUM(SUMIF(INDIRECT("'"&amp;TRANSPOSE(Tabellenblätter_FPs)&amp;"'!$E$5:$AN$5"),U$5,INDIRECT("'"&amp;TRANSPOSE(Tabellenblätter_FPs)&amp;"'!$E$"&amp;(ROW()-1)&amp;":$AN$"&amp;(ROW()-1))))</f>
        <v>39780</v>
      </c>
      <c r="V16" s="23">
        <f t="array" aca="1" ref="V16" ca="1">SUM(SUMIF(INDIRECT("'"&amp;TRANSPOSE(Tabellenblätter_FPs)&amp;"'!$E$5:$AN$5"),V$5,INDIRECT("'"&amp;TRANSPOSE(Tabellenblätter_FPs)&amp;"'!$E$"&amp;(ROW()-1)&amp;":$AN$"&amp;(ROW()-1))))</f>
        <v>39780</v>
      </c>
      <c r="W16" s="23">
        <f t="array" aca="1" ref="W16" ca="1">SUM(SUMIF(INDIRECT("'"&amp;TRANSPOSE(Tabellenblätter_FPs)&amp;"'!$E$5:$AN$5"),W$5,INDIRECT("'"&amp;TRANSPOSE(Tabellenblätter_FPs)&amp;"'!$E$"&amp;(ROW()-1)&amp;":$AN$"&amp;(ROW()-1))))</f>
        <v>53040</v>
      </c>
      <c r="X16" s="23">
        <f t="array" aca="1" ref="X16" ca="1">SUM(SUMIF(INDIRECT("'"&amp;TRANSPOSE(Tabellenblätter_FPs)&amp;"'!$E$5:$AN$5"),X$5,INDIRECT("'"&amp;TRANSPOSE(Tabellenblätter_FPs)&amp;"'!$E$"&amp;(ROW()-1)&amp;":$AN$"&amp;(ROW()-1))))</f>
        <v>39780</v>
      </c>
      <c r="Y16" s="23">
        <f t="array" aca="1" ref="Y16" ca="1">SUM(SUMIF(INDIRECT("'"&amp;TRANSPOSE(Tabellenblätter_FPs)&amp;"'!$E$5:$AN$5"),Y$5,INDIRECT("'"&amp;TRANSPOSE(Tabellenblätter_FPs)&amp;"'!$E$"&amp;(ROW()-1)&amp;":$AN$"&amp;(ROW()-1))))</f>
        <v>53040</v>
      </c>
      <c r="Z16" s="23">
        <f t="array" aca="1" ref="Z16" ca="1">SUM(SUMIF(INDIRECT("'"&amp;TRANSPOSE(Tabellenblätter_FPs)&amp;"'!$E$5:$AN$5"),Z$5,INDIRECT("'"&amp;TRANSPOSE(Tabellenblätter_FPs)&amp;"'!$E$"&amp;(ROW()-1)&amp;":$AN$"&amp;(ROW()-1))))</f>
        <v>53040</v>
      </c>
      <c r="AA16" s="23">
        <f t="array" aca="1" ref="AA16" ca="1">SUM(SUMIF(INDIRECT("'"&amp;TRANSPOSE(Tabellenblätter_FPs)&amp;"'!$E$5:$AN$5"),AA$5,INDIRECT("'"&amp;TRANSPOSE(Tabellenblätter_FPs)&amp;"'!$E$"&amp;(ROW()-1)&amp;":$AN$"&amp;(ROW()-1))))</f>
        <v>39780</v>
      </c>
      <c r="AB16" s="23">
        <f t="array" aca="1" ref="AB16" ca="1">SUM(SUMIF(INDIRECT("'"&amp;TRANSPOSE(Tabellenblätter_FPs)&amp;"'!$E$5:$AN$5"),AB$5,INDIRECT("'"&amp;TRANSPOSE(Tabellenblätter_FPs)&amp;"'!$E$"&amp;(ROW()-1)&amp;":$AN$"&amp;(ROW()-1))))</f>
        <v>39780</v>
      </c>
      <c r="AC16" s="23">
        <f t="array" aca="1" ref="AC16" ca="1">SUM(SUMIF(INDIRECT("'"&amp;TRANSPOSE(Tabellenblätter_FPs)&amp;"'!$E$5:$AN$5"),AC$5,INDIRECT("'"&amp;TRANSPOSE(Tabellenblätter_FPs)&amp;"'!$E$"&amp;(ROW()-1)&amp;":$AN$"&amp;(ROW()-1))))</f>
        <v>39780</v>
      </c>
      <c r="AD16" s="23">
        <f t="array" aca="1" ref="AD16" ca="1">SUM(SUMIF(INDIRECT("'"&amp;TRANSPOSE(Tabellenblätter_FPs)&amp;"'!$E$5:$AN$5"),AD$5,INDIRECT("'"&amp;TRANSPOSE(Tabellenblätter_FPs)&amp;"'!$E$"&amp;(ROW()-1)&amp;":$AN$"&amp;(ROW()-1))))</f>
        <v>39780</v>
      </c>
      <c r="AE16" s="23">
        <f t="array" aca="1" ref="AE16" ca="1">SUM(SUMIF(INDIRECT("'"&amp;TRANSPOSE(Tabellenblätter_FPs)&amp;"'!$E$5:$AN$5"),AE$5,INDIRECT("'"&amp;TRANSPOSE(Tabellenblätter_FPs)&amp;"'!$E$"&amp;(ROW()-1)&amp;":$AN$"&amp;(ROW()-1))))</f>
        <v>53040</v>
      </c>
      <c r="AF16" s="23">
        <f t="array" aca="1" ref="AF16" ca="1">SUM(SUMIF(INDIRECT("'"&amp;TRANSPOSE(Tabellenblätter_FPs)&amp;"'!$E$5:$AN$5"),AF$5,INDIRECT("'"&amp;TRANSPOSE(Tabellenblätter_FPs)&amp;"'!$E$"&amp;(ROW()-1)&amp;":$AN$"&amp;(ROW()-1))))</f>
        <v>39780</v>
      </c>
      <c r="AG16" s="23">
        <f t="array" aca="1" ref="AG16" ca="1">SUM(SUMIF(INDIRECT("'"&amp;TRANSPOSE(Tabellenblätter_FPs)&amp;"'!$E$5:$AN$5"),AG$5,INDIRECT("'"&amp;TRANSPOSE(Tabellenblätter_FPs)&amp;"'!$E$"&amp;(ROW()-1)&amp;":$AN$"&amp;(ROW()-1))))</f>
        <v>53040</v>
      </c>
      <c r="AH16" s="23">
        <f t="array" aca="1" ref="AH16" ca="1">SUM(SUMIF(INDIRECT("'"&amp;TRANSPOSE(Tabellenblätter_FPs)&amp;"'!$E$5:$AN$5"),AH$5,INDIRECT("'"&amp;TRANSPOSE(Tabellenblätter_FPs)&amp;"'!$E$"&amp;(ROW()-1)&amp;":$AN$"&amp;(ROW()-1))))</f>
        <v>39780</v>
      </c>
      <c r="AI16" s="23">
        <f t="array" aca="1" ref="AI16" ca="1">SUM(SUMIF(INDIRECT("'"&amp;TRANSPOSE(Tabellenblätter_FPs)&amp;"'!$E$5:$AN$5"),AI$5,INDIRECT("'"&amp;TRANSPOSE(Tabellenblätter_FPs)&amp;"'!$E$"&amp;(ROW()-1)&amp;":$AN$"&amp;(ROW()-1))))</f>
        <v>39780</v>
      </c>
      <c r="AJ16" s="23">
        <f t="array" aca="1" ref="AJ16" ca="1">SUM(SUMIF(INDIRECT("'"&amp;TRANSPOSE(Tabellenblätter_FPs)&amp;"'!$E$5:$AN$5"),AJ$5,INDIRECT("'"&amp;TRANSPOSE(Tabellenblätter_FPs)&amp;"'!$E$"&amp;(ROW()-1)&amp;":$AN$"&amp;(ROW()-1))))</f>
        <v>53040</v>
      </c>
      <c r="AK16" s="23">
        <f t="array" aca="1" ref="AK16" ca="1">SUM(SUMIF(INDIRECT("'"&amp;TRANSPOSE(Tabellenblätter_FPs)&amp;"'!$E$5:$AN$5"),AK$5,INDIRECT("'"&amp;TRANSPOSE(Tabellenblätter_FPs)&amp;"'!$E$"&amp;(ROW()-1)&amp;":$AN$"&amp;(ROW()-1))))</f>
        <v>53040</v>
      </c>
      <c r="AL16" s="23">
        <f t="array" aca="1" ref="AL16" ca="1">SUM(SUMIF(INDIRECT("'"&amp;TRANSPOSE(Tabellenblätter_FPs)&amp;"'!$E$5:$AN$5"),AL$5,INDIRECT("'"&amp;TRANSPOSE(Tabellenblätter_FPs)&amp;"'!$E$"&amp;(ROW()-1)&amp;":$AN$"&amp;(ROW()-1))))</f>
        <v>39780</v>
      </c>
      <c r="AM16" s="23">
        <f t="array" aca="1" ref="AM16" ca="1">SUM(SUMIF(INDIRECT("'"&amp;TRANSPOSE(Tabellenblätter_FPs)&amp;"'!$E$5:$AN$5"),AM$5,INDIRECT("'"&amp;TRANSPOSE(Tabellenblätter_FPs)&amp;"'!$E$"&amp;(ROW()-1)&amp;":$AN$"&amp;(ROW()-1))))</f>
        <v>53040</v>
      </c>
      <c r="AN16" s="23">
        <f t="array" aca="1" ref="AN16" ca="1">SUM(SUMIF(INDIRECT("'"&amp;TRANSPOSE(Tabellenblätter_FPs)&amp;"'!$E$5:$AN$5"),AN$5,INDIRECT("'"&amp;TRANSPOSE(Tabellenblätter_FPs)&amp;"'!$E$"&amp;(ROW()-1)&amp;":$AN$"&amp;(ROW()-1))))</f>
        <v>39780</v>
      </c>
    </row>
    <row r="17" spans="1:47" x14ac:dyDescent="0.25">
      <c r="A17" s="24"/>
      <c r="B17" t="s">
        <v>12</v>
      </c>
      <c r="C17" s="21" t="str">
        <f>VLOOKUP(B17,Leistungen,2,0)</f>
        <v>Finanzierungscoaching für potentielle Immokäufer</v>
      </c>
      <c r="D17" s="22"/>
      <c r="E17" s="23">
        <f t="array" aca="1" ref="E17" ca="1">SUM(SUMIF(INDIRECT("'"&amp;TRANSPOSE(Tabellenblätter_FPs)&amp;"'!$E$5:$AN$5"),E$5,INDIRECT("'"&amp;TRANSPOSE(Tabellenblätter_FPs)&amp;"'!$E$"&amp;(ROW()-1)&amp;":$AN$"&amp;(ROW()-1))))</f>
        <v>1770</v>
      </c>
      <c r="F17" s="23">
        <f t="array" aca="1" ref="F17" ca="1">SUM(SUMIF(INDIRECT("'"&amp;TRANSPOSE(Tabellenblätter_FPs)&amp;"'!$E$5:$AN$5"),F$5,INDIRECT("'"&amp;TRANSPOSE(Tabellenblätter_FPs)&amp;"'!$E$"&amp;(ROW()-1)&amp;":$AN$"&amp;(ROW()-1))))</f>
        <v>1770</v>
      </c>
      <c r="G17" s="23">
        <f t="array" aca="1" ref="G17" ca="1">SUM(SUMIF(INDIRECT("'"&amp;TRANSPOSE(Tabellenblätter_FPs)&amp;"'!$E$5:$AN$5"),G$5,INDIRECT("'"&amp;TRANSPOSE(Tabellenblätter_FPs)&amp;"'!$E$"&amp;(ROW()-1)&amp;":$AN$"&amp;(ROW()-1))))</f>
        <v>1770</v>
      </c>
      <c r="H17" s="23">
        <f t="array" aca="1" ref="H17" ca="1">SUM(SUMIF(INDIRECT("'"&amp;TRANSPOSE(Tabellenblätter_FPs)&amp;"'!$E$5:$AN$5"),H$5,INDIRECT("'"&amp;TRANSPOSE(Tabellenblätter_FPs)&amp;"'!$E$"&amp;(ROW()-1)&amp;":$AN$"&amp;(ROW()-1))))</f>
        <v>1770</v>
      </c>
      <c r="I17" s="23">
        <f t="array" aca="1" ref="I17" ca="1">SUM(SUMIF(INDIRECT("'"&amp;TRANSPOSE(Tabellenblätter_FPs)&amp;"'!$E$5:$AN$5"),I$5,INDIRECT("'"&amp;TRANSPOSE(Tabellenblätter_FPs)&amp;"'!$E$"&amp;(ROW()-1)&amp;":$AN$"&amp;(ROW()-1))))</f>
        <v>3540</v>
      </c>
      <c r="J17" s="23">
        <f t="array" aca="1" ref="J17" ca="1">SUM(SUMIF(INDIRECT("'"&amp;TRANSPOSE(Tabellenblätter_FPs)&amp;"'!$E$5:$AN$5"),J$5,INDIRECT("'"&amp;TRANSPOSE(Tabellenblätter_FPs)&amp;"'!$E$"&amp;(ROW()-1)&amp;":$AN$"&amp;(ROW()-1))))</f>
        <v>1770</v>
      </c>
      <c r="K17" s="23">
        <f t="array" aca="1" ref="K17" ca="1">SUM(SUMIF(INDIRECT("'"&amp;TRANSPOSE(Tabellenblätter_FPs)&amp;"'!$E$5:$AN$5"),K$5,INDIRECT("'"&amp;TRANSPOSE(Tabellenblätter_FPs)&amp;"'!$E$"&amp;(ROW()-1)&amp;":$AN$"&amp;(ROW()-1))))</f>
        <v>5310</v>
      </c>
      <c r="L17" s="23">
        <f t="array" aca="1" ref="L17" ca="1">SUM(SUMIF(INDIRECT("'"&amp;TRANSPOSE(Tabellenblätter_FPs)&amp;"'!$E$5:$AN$5"),L$5,INDIRECT("'"&amp;TRANSPOSE(Tabellenblätter_FPs)&amp;"'!$E$"&amp;(ROW()-1)&amp;":$AN$"&amp;(ROW()-1))))</f>
        <v>5310</v>
      </c>
      <c r="M17" s="23">
        <f t="array" aca="1" ref="M17" ca="1">SUM(SUMIF(INDIRECT("'"&amp;TRANSPOSE(Tabellenblätter_FPs)&amp;"'!$E$5:$AN$5"),M$5,INDIRECT("'"&amp;TRANSPOSE(Tabellenblätter_FPs)&amp;"'!$E$"&amp;(ROW()-1)&amp;":$AN$"&amp;(ROW()-1))))</f>
        <v>5310</v>
      </c>
      <c r="N17" s="23">
        <f t="array" aca="1" ref="N17" ca="1">SUM(SUMIF(INDIRECT("'"&amp;TRANSPOSE(Tabellenblätter_FPs)&amp;"'!$E$5:$AN$5"),N$5,INDIRECT("'"&amp;TRANSPOSE(Tabellenblätter_FPs)&amp;"'!$E$"&amp;(ROW()-1)&amp;":$AN$"&amp;(ROW()-1))))</f>
        <v>5310</v>
      </c>
      <c r="O17" s="23">
        <f t="array" aca="1" ref="O17" ca="1">SUM(SUMIF(INDIRECT("'"&amp;TRANSPOSE(Tabellenblätter_FPs)&amp;"'!$E$5:$AN$5"),O$5,INDIRECT("'"&amp;TRANSPOSE(Tabellenblätter_FPs)&amp;"'!$E$"&amp;(ROW()-1)&amp;":$AN$"&amp;(ROW()-1))))</f>
        <v>7080</v>
      </c>
      <c r="P17" s="23">
        <f t="array" aca="1" ref="P17" ca="1">SUM(SUMIF(INDIRECT("'"&amp;TRANSPOSE(Tabellenblätter_FPs)&amp;"'!$E$5:$AN$5"),P$5,INDIRECT("'"&amp;TRANSPOSE(Tabellenblätter_FPs)&amp;"'!$E$"&amp;(ROW()-1)&amp;":$AN$"&amp;(ROW()-1))))</f>
        <v>5310</v>
      </c>
      <c r="Q17" s="23">
        <f t="array" aca="1" ref="Q17" ca="1">SUM(SUMIF(INDIRECT("'"&amp;TRANSPOSE(Tabellenblätter_FPs)&amp;"'!$E$5:$AN$5"),Q$5,INDIRECT("'"&amp;TRANSPOSE(Tabellenblätter_FPs)&amp;"'!$E$"&amp;(ROW()-1)&amp;":$AN$"&amp;(ROW()-1))))</f>
        <v>5310</v>
      </c>
      <c r="R17" s="23">
        <f t="array" aca="1" ref="R17" ca="1">SUM(SUMIF(INDIRECT("'"&amp;TRANSPOSE(Tabellenblätter_FPs)&amp;"'!$E$5:$AN$5"),R$5,INDIRECT("'"&amp;TRANSPOSE(Tabellenblätter_FPs)&amp;"'!$E$"&amp;(ROW()-1)&amp;":$AN$"&amp;(ROW()-1))))</f>
        <v>5310</v>
      </c>
      <c r="S17" s="23">
        <f t="array" aca="1" ref="S17" ca="1">SUM(SUMIF(INDIRECT("'"&amp;TRANSPOSE(Tabellenblätter_FPs)&amp;"'!$E$5:$AN$5"),S$5,INDIRECT("'"&amp;TRANSPOSE(Tabellenblätter_FPs)&amp;"'!$E$"&amp;(ROW()-1)&amp;":$AN$"&amp;(ROW()-1))))</f>
        <v>7080</v>
      </c>
      <c r="T17" s="23">
        <f t="array" aca="1" ref="T17" ca="1">SUM(SUMIF(INDIRECT("'"&amp;TRANSPOSE(Tabellenblätter_FPs)&amp;"'!$E$5:$AN$5"),T$5,INDIRECT("'"&amp;TRANSPOSE(Tabellenblätter_FPs)&amp;"'!$E$"&amp;(ROW()-1)&amp;":$AN$"&amp;(ROW()-1))))</f>
        <v>5310</v>
      </c>
      <c r="U17" s="23">
        <f t="array" aca="1" ref="U17" ca="1">SUM(SUMIF(INDIRECT("'"&amp;TRANSPOSE(Tabellenblätter_FPs)&amp;"'!$E$5:$AN$5"),U$5,INDIRECT("'"&amp;TRANSPOSE(Tabellenblätter_FPs)&amp;"'!$E$"&amp;(ROW()-1)&amp;":$AN$"&amp;(ROW()-1))))</f>
        <v>5310</v>
      </c>
      <c r="V17" s="23">
        <f t="array" aca="1" ref="V17" ca="1">SUM(SUMIF(INDIRECT("'"&amp;TRANSPOSE(Tabellenblätter_FPs)&amp;"'!$E$5:$AN$5"),V$5,INDIRECT("'"&amp;TRANSPOSE(Tabellenblätter_FPs)&amp;"'!$E$"&amp;(ROW()-1)&amp;":$AN$"&amp;(ROW()-1))))</f>
        <v>5310</v>
      </c>
      <c r="W17" s="23">
        <f t="array" aca="1" ref="W17" ca="1">SUM(SUMIF(INDIRECT("'"&amp;TRANSPOSE(Tabellenblätter_FPs)&amp;"'!$E$5:$AN$5"),W$5,INDIRECT("'"&amp;TRANSPOSE(Tabellenblätter_FPs)&amp;"'!$E$"&amp;(ROW()-1)&amp;":$AN$"&amp;(ROW()-1))))</f>
        <v>7080</v>
      </c>
      <c r="X17" s="23">
        <f t="array" aca="1" ref="X17" ca="1">SUM(SUMIF(INDIRECT("'"&amp;TRANSPOSE(Tabellenblätter_FPs)&amp;"'!$E$5:$AN$5"),X$5,INDIRECT("'"&amp;TRANSPOSE(Tabellenblätter_FPs)&amp;"'!$E$"&amp;(ROW()-1)&amp;":$AN$"&amp;(ROW()-1))))</f>
        <v>5310</v>
      </c>
      <c r="Y17" s="23">
        <f t="array" aca="1" ref="Y17" ca="1">SUM(SUMIF(INDIRECT("'"&amp;TRANSPOSE(Tabellenblätter_FPs)&amp;"'!$E$5:$AN$5"),Y$5,INDIRECT("'"&amp;TRANSPOSE(Tabellenblätter_FPs)&amp;"'!$E$"&amp;(ROW()-1)&amp;":$AN$"&amp;(ROW()-1))))</f>
        <v>7080</v>
      </c>
      <c r="Z17" s="23">
        <f t="array" aca="1" ref="Z17" ca="1">SUM(SUMIF(INDIRECT("'"&amp;TRANSPOSE(Tabellenblätter_FPs)&amp;"'!$E$5:$AN$5"),Z$5,INDIRECT("'"&amp;TRANSPOSE(Tabellenblätter_FPs)&amp;"'!$E$"&amp;(ROW()-1)&amp;":$AN$"&amp;(ROW()-1))))</f>
        <v>7080</v>
      </c>
      <c r="AA17" s="23">
        <f t="array" aca="1" ref="AA17" ca="1">SUM(SUMIF(INDIRECT("'"&amp;TRANSPOSE(Tabellenblätter_FPs)&amp;"'!$E$5:$AN$5"),AA$5,INDIRECT("'"&amp;TRANSPOSE(Tabellenblätter_FPs)&amp;"'!$E$"&amp;(ROW()-1)&amp;":$AN$"&amp;(ROW()-1))))</f>
        <v>5310</v>
      </c>
      <c r="AB17" s="23">
        <f t="array" aca="1" ref="AB17" ca="1">SUM(SUMIF(INDIRECT("'"&amp;TRANSPOSE(Tabellenblätter_FPs)&amp;"'!$E$5:$AN$5"),AB$5,INDIRECT("'"&amp;TRANSPOSE(Tabellenblätter_FPs)&amp;"'!$E$"&amp;(ROW()-1)&amp;":$AN$"&amp;(ROW()-1))))</f>
        <v>5310</v>
      </c>
      <c r="AC17" s="23">
        <f t="array" aca="1" ref="AC17" ca="1">SUM(SUMIF(INDIRECT("'"&amp;TRANSPOSE(Tabellenblätter_FPs)&amp;"'!$E$5:$AN$5"),AC$5,INDIRECT("'"&amp;TRANSPOSE(Tabellenblätter_FPs)&amp;"'!$E$"&amp;(ROW()-1)&amp;":$AN$"&amp;(ROW()-1))))</f>
        <v>5310</v>
      </c>
      <c r="AD17" s="23">
        <f t="array" aca="1" ref="AD17" ca="1">SUM(SUMIF(INDIRECT("'"&amp;TRANSPOSE(Tabellenblätter_FPs)&amp;"'!$E$5:$AN$5"),AD$5,INDIRECT("'"&amp;TRANSPOSE(Tabellenblätter_FPs)&amp;"'!$E$"&amp;(ROW()-1)&amp;":$AN$"&amp;(ROW()-1))))</f>
        <v>5310</v>
      </c>
      <c r="AE17" s="23">
        <f t="array" aca="1" ref="AE17" ca="1">SUM(SUMIF(INDIRECT("'"&amp;TRANSPOSE(Tabellenblätter_FPs)&amp;"'!$E$5:$AN$5"),AE$5,INDIRECT("'"&amp;TRANSPOSE(Tabellenblätter_FPs)&amp;"'!$E$"&amp;(ROW()-1)&amp;":$AN$"&amp;(ROW()-1))))</f>
        <v>7080</v>
      </c>
      <c r="AF17" s="23">
        <f t="array" aca="1" ref="AF17" ca="1">SUM(SUMIF(INDIRECT("'"&amp;TRANSPOSE(Tabellenblätter_FPs)&amp;"'!$E$5:$AN$5"),AF$5,INDIRECT("'"&amp;TRANSPOSE(Tabellenblätter_FPs)&amp;"'!$E$"&amp;(ROW()-1)&amp;":$AN$"&amp;(ROW()-1))))</f>
        <v>5310</v>
      </c>
      <c r="AG17" s="23">
        <f t="array" aca="1" ref="AG17" ca="1">SUM(SUMIF(INDIRECT("'"&amp;TRANSPOSE(Tabellenblätter_FPs)&amp;"'!$E$5:$AN$5"),AG$5,INDIRECT("'"&amp;TRANSPOSE(Tabellenblätter_FPs)&amp;"'!$E$"&amp;(ROW()-1)&amp;":$AN$"&amp;(ROW()-1))))</f>
        <v>7080</v>
      </c>
      <c r="AH17" s="23">
        <f t="array" aca="1" ref="AH17" ca="1">SUM(SUMIF(INDIRECT("'"&amp;TRANSPOSE(Tabellenblätter_FPs)&amp;"'!$E$5:$AN$5"),AH$5,INDIRECT("'"&amp;TRANSPOSE(Tabellenblätter_FPs)&amp;"'!$E$"&amp;(ROW()-1)&amp;":$AN$"&amp;(ROW()-1))))</f>
        <v>5310</v>
      </c>
      <c r="AI17" s="23">
        <f t="array" aca="1" ref="AI17" ca="1">SUM(SUMIF(INDIRECT("'"&amp;TRANSPOSE(Tabellenblätter_FPs)&amp;"'!$E$5:$AN$5"),AI$5,INDIRECT("'"&amp;TRANSPOSE(Tabellenblätter_FPs)&amp;"'!$E$"&amp;(ROW()-1)&amp;":$AN$"&amp;(ROW()-1))))</f>
        <v>5310</v>
      </c>
      <c r="AJ17" s="23">
        <f t="array" aca="1" ref="AJ17" ca="1">SUM(SUMIF(INDIRECT("'"&amp;TRANSPOSE(Tabellenblätter_FPs)&amp;"'!$E$5:$AN$5"),AJ$5,INDIRECT("'"&amp;TRANSPOSE(Tabellenblätter_FPs)&amp;"'!$E$"&amp;(ROW()-1)&amp;":$AN$"&amp;(ROW()-1))))</f>
        <v>7080</v>
      </c>
      <c r="AK17" s="23">
        <f t="array" aca="1" ref="AK17" ca="1">SUM(SUMIF(INDIRECT("'"&amp;TRANSPOSE(Tabellenblätter_FPs)&amp;"'!$E$5:$AN$5"),AK$5,INDIRECT("'"&amp;TRANSPOSE(Tabellenblätter_FPs)&amp;"'!$E$"&amp;(ROW()-1)&amp;":$AN$"&amp;(ROW()-1))))</f>
        <v>7080</v>
      </c>
      <c r="AL17" s="23">
        <f t="array" aca="1" ref="AL17" ca="1">SUM(SUMIF(INDIRECT("'"&amp;TRANSPOSE(Tabellenblätter_FPs)&amp;"'!$E$5:$AN$5"),AL$5,INDIRECT("'"&amp;TRANSPOSE(Tabellenblätter_FPs)&amp;"'!$E$"&amp;(ROW()-1)&amp;":$AN$"&amp;(ROW()-1))))</f>
        <v>5310</v>
      </c>
      <c r="AM17" s="23">
        <f t="array" aca="1" ref="AM17" ca="1">SUM(SUMIF(INDIRECT("'"&amp;TRANSPOSE(Tabellenblätter_FPs)&amp;"'!$E$5:$AN$5"),AM$5,INDIRECT("'"&amp;TRANSPOSE(Tabellenblätter_FPs)&amp;"'!$E$"&amp;(ROW()-1)&amp;":$AN$"&amp;(ROW()-1))))</f>
        <v>7080</v>
      </c>
      <c r="AN17" s="23">
        <f t="array" aca="1" ref="AN17" ca="1">SUM(SUMIF(INDIRECT("'"&amp;TRANSPOSE(Tabellenblätter_FPs)&amp;"'!$E$5:$AN$5"),AN$5,INDIRECT("'"&amp;TRANSPOSE(Tabellenblätter_FPs)&amp;"'!$E$"&amp;(ROW()-1)&amp;":$AN$"&amp;(ROW()-1))))</f>
        <v>5310</v>
      </c>
    </row>
    <row r="18" spans="1:47" x14ac:dyDescent="0.25">
      <c r="A18" s="24"/>
      <c r="B18" t="s">
        <v>13</v>
      </c>
      <c r="C18" s="21" t="str">
        <f>VLOOKUP(B18,Leistungen,2,0)</f>
        <v>Modernisierungen inkl. Wintergarten (Beratung ohne Abschluss)</v>
      </c>
      <c r="D18" s="22"/>
      <c r="E18" s="23">
        <f t="array" aca="1" ref="E18" ca="1">SUM(SUMIF(INDIRECT("'"&amp;TRANSPOSE(Tabellenblätter_FPs)&amp;"'!$E$5:$AN$5"),E$5,INDIRECT("'"&amp;TRANSPOSE(Tabellenblätter_FPs)&amp;"'!$E$"&amp;(ROW()-1)&amp;":$AN$"&amp;(ROW()-1))))</f>
        <v>0</v>
      </c>
      <c r="F18" s="23">
        <f t="array" aca="1" ref="F18" ca="1">SUM(SUMIF(INDIRECT("'"&amp;TRANSPOSE(Tabellenblätter_FPs)&amp;"'!$E$5:$AN$5"),F$5,INDIRECT("'"&amp;TRANSPOSE(Tabellenblätter_FPs)&amp;"'!$E$"&amp;(ROW()-1)&amp;":$AN$"&amp;(ROW()-1))))</f>
        <v>870</v>
      </c>
      <c r="G18" s="23">
        <f t="array" aca="1" ref="G18" ca="1">SUM(SUMIF(INDIRECT("'"&amp;TRANSPOSE(Tabellenblätter_FPs)&amp;"'!$E$5:$AN$5"),G$5,INDIRECT("'"&amp;TRANSPOSE(Tabellenblätter_FPs)&amp;"'!$E$"&amp;(ROW()-1)&amp;":$AN$"&amp;(ROW()-1))))</f>
        <v>0</v>
      </c>
      <c r="H18" s="23">
        <f t="array" aca="1" ref="H18" ca="1">SUM(SUMIF(INDIRECT("'"&amp;TRANSPOSE(Tabellenblätter_FPs)&amp;"'!$E$5:$AN$5"),H$5,INDIRECT("'"&amp;TRANSPOSE(Tabellenblätter_FPs)&amp;"'!$E$"&amp;(ROW()-1)&amp;":$AN$"&amp;(ROW()-1))))</f>
        <v>870</v>
      </c>
      <c r="I18" s="23">
        <f t="array" aca="1" ref="I18" ca="1">SUM(SUMIF(INDIRECT("'"&amp;TRANSPOSE(Tabellenblätter_FPs)&amp;"'!$E$5:$AN$5"),I$5,INDIRECT("'"&amp;TRANSPOSE(Tabellenblätter_FPs)&amp;"'!$E$"&amp;(ROW()-1)&amp;":$AN$"&amp;(ROW()-1))))</f>
        <v>870</v>
      </c>
      <c r="J18" s="23">
        <f t="array" aca="1" ref="J18" ca="1">SUM(SUMIF(INDIRECT("'"&amp;TRANSPOSE(Tabellenblätter_FPs)&amp;"'!$E$5:$AN$5"),J$5,INDIRECT("'"&amp;TRANSPOSE(Tabellenblätter_FPs)&amp;"'!$E$"&amp;(ROW()-1)&amp;":$AN$"&amp;(ROW()-1))))</f>
        <v>870</v>
      </c>
      <c r="K18" s="23">
        <f t="array" aca="1" ref="K18" ca="1">SUM(SUMIF(INDIRECT("'"&amp;TRANSPOSE(Tabellenblätter_FPs)&amp;"'!$E$5:$AN$5"),K$5,INDIRECT("'"&amp;TRANSPOSE(Tabellenblätter_FPs)&amp;"'!$E$"&amp;(ROW()-1)&amp;":$AN$"&amp;(ROW()-1))))</f>
        <v>870</v>
      </c>
      <c r="L18" s="23">
        <f t="array" aca="1" ref="L18" ca="1">SUM(SUMIF(INDIRECT("'"&amp;TRANSPOSE(Tabellenblätter_FPs)&amp;"'!$E$5:$AN$5"),L$5,INDIRECT("'"&amp;TRANSPOSE(Tabellenblätter_FPs)&amp;"'!$E$"&amp;(ROW()-1)&amp;":$AN$"&amp;(ROW()-1))))</f>
        <v>870</v>
      </c>
      <c r="M18" s="23">
        <f t="array" aca="1" ref="M18" ca="1">SUM(SUMIF(INDIRECT("'"&amp;TRANSPOSE(Tabellenblätter_FPs)&amp;"'!$E$5:$AN$5"),M$5,INDIRECT("'"&amp;TRANSPOSE(Tabellenblätter_FPs)&amp;"'!$E$"&amp;(ROW()-1)&amp;":$AN$"&amp;(ROW()-1))))</f>
        <v>1740</v>
      </c>
      <c r="N18" s="23">
        <f t="array" aca="1" ref="N18" ca="1">SUM(SUMIF(INDIRECT("'"&amp;TRANSPOSE(Tabellenblätter_FPs)&amp;"'!$E$5:$AN$5"),N$5,INDIRECT("'"&amp;TRANSPOSE(Tabellenblätter_FPs)&amp;"'!$E$"&amp;(ROW()-1)&amp;":$AN$"&amp;(ROW()-1))))</f>
        <v>1740</v>
      </c>
      <c r="O18" s="23">
        <f t="array" aca="1" ref="O18" ca="1">SUM(SUMIF(INDIRECT("'"&amp;TRANSPOSE(Tabellenblätter_FPs)&amp;"'!$E$5:$AN$5"),O$5,INDIRECT("'"&amp;TRANSPOSE(Tabellenblätter_FPs)&amp;"'!$E$"&amp;(ROW()-1)&amp;":$AN$"&amp;(ROW()-1))))</f>
        <v>870</v>
      </c>
      <c r="P18" s="23">
        <f t="array" aca="1" ref="P18" ca="1">SUM(SUMIF(INDIRECT("'"&amp;TRANSPOSE(Tabellenblätter_FPs)&amp;"'!$E$5:$AN$5"),P$5,INDIRECT("'"&amp;TRANSPOSE(Tabellenblätter_FPs)&amp;"'!$E$"&amp;(ROW()-1)&amp;":$AN$"&amp;(ROW()-1))))</f>
        <v>1740</v>
      </c>
      <c r="Q18" s="23">
        <f t="array" aca="1" ref="Q18" ca="1">SUM(SUMIF(INDIRECT("'"&amp;TRANSPOSE(Tabellenblätter_FPs)&amp;"'!$E$5:$AN$5"),Q$5,INDIRECT("'"&amp;TRANSPOSE(Tabellenblätter_FPs)&amp;"'!$E$"&amp;(ROW()-1)&amp;":$AN$"&amp;(ROW()-1))))</f>
        <v>1740</v>
      </c>
      <c r="R18" s="23">
        <f t="array" aca="1" ref="R18" ca="1">SUM(SUMIF(INDIRECT("'"&amp;TRANSPOSE(Tabellenblätter_FPs)&amp;"'!$E$5:$AN$5"),R$5,INDIRECT("'"&amp;TRANSPOSE(Tabellenblätter_FPs)&amp;"'!$E$"&amp;(ROW()-1)&amp;":$AN$"&amp;(ROW()-1))))</f>
        <v>870</v>
      </c>
      <c r="S18" s="23">
        <f t="array" aca="1" ref="S18" ca="1">SUM(SUMIF(INDIRECT("'"&amp;TRANSPOSE(Tabellenblätter_FPs)&amp;"'!$E$5:$AN$5"),S$5,INDIRECT("'"&amp;TRANSPOSE(Tabellenblätter_FPs)&amp;"'!$E$"&amp;(ROW()-1)&amp;":$AN$"&amp;(ROW()-1))))</f>
        <v>1740</v>
      </c>
      <c r="T18" s="23">
        <f t="array" aca="1" ref="T18" ca="1">SUM(SUMIF(INDIRECT("'"&amp;TRANSPOSE(Tabellenblätter_FPs)&amp;"'!$E$5:$AN$5"),T$5,INDIRECT("'"&amp;TRANSPOSE(Tabellenblätter_FPs)&amp;"'!$E$"&amp;(ROW()-1)&amp;":$AN$"&amp;(ROW()-1))))</f>
        <v>870</v>
      </c>
      <c r="U18" s="23">
        <f t="array" aca="1" ref="U18" ca="1">SUM(SUMIF(INDIRECT("'"&amp;TRANSPOSE(Tabellenblätter_FPs)&amp;"'!$E$5:$AN$5"),U$5,INDIRECT("'"&amp;TRANSPOSE(Tabellenblätter_FPs)&amp;"'!$E$"&amp;(ROW()-1)&amp;":$AN$"&amp;(ROW()-1))))</f>
        <v>1740</v>
      </c>
      <c r="V18" s="23">
        <f t="array" aca="1" ref="V18" ca="1">SUM(SUMIF(INDIRECT("'"&amp;TRANSPOSE(Tabellenblätter_FPs)&amp;"'!$E$5:$AN$5"),V$5,INDIRECT("'"&amp;TRANSPOSE(Tabellenblätter_FPs)&amp;"'!$E$"&amp;(ROW()-1)&amp;":$AN$"&amp;(ROW()-1))))</f>
        <v>1740</v>
      </c>
      <c r="W18" s="23">
        <f t="array" aca="1" ref="W18" ca="1">SUM(SUMIF(INDIRECT("'"&amp;TRANSPOSE(Tabellenblätter_FPs)&amp;"'!$E$5:$AN$5"),W$5,INDIRECT("'"&amp;TRANSPOSE(Tabellenblätter_FPs)&amp;"'!$E$"&amp;(ROW()-1)&amp;":$AN$"&amp;(ROW()-1))))</f>
        <v>1740</v>
      </c>
      <c r="X18" s="23">
        <f t="array" aca="1" ref="X18" ca="1">SUM(SUMIF(INDIRECT("'"&amp;TRANSPOSE(Tabellenblätter_FPs)&amp;"'!$E$5:$AN$5"),X$5,INDIRECT("'"&amp;TRANSPOSE(Tabellenblätter_FPs)&amp;"'!$E$"&amp;(ROW()-1)&amp;":$AN$"&amp;(ROW()-1))))</f>
        <v>870</v>
      </c>
      <c r="Y18" s="23">
        <f t="array" aca="1" ref="Y18" ca="1">SUM(SUMIF(INDIRECT("'"&amp;TRANSPOSE(Tabellenblätter_FPs)&amp;"'!$E$5:$AN$5"),Y$5,INDIRECT("'"&amp;TRANSPOSE(Tabellenblätter_FPs)&amp;"'!$E$"&amp;(ROW()-1)&amp;":$AN$"&amp;(ROW()-1))))</f>
        <v>1740</v>
      </c>
      <c r="Z18" s="23">
        <f t="array" aca="1" ref="Z18" ca="1">SUM(SUMIF(INDIRECT("'"&amp;TRANSPOSE(Tabellenblätter_FPs)&amp;"'!$E$5:$AN$5"),Z$5,INDIRECT("'"&amp;TRANSPOSE(Tabellenblätter_FPs)&amp;"'!$E$"&amp;(ROW()-1)&amp;":$AN$"&amp;(ROW()-1))))</f>
        <v>1740</v>
      </c>
      <c r="AA18" s="23">
        <f t="array" aca="1" ref="AA18" ca="1">SUM(SUMIF(INDIRECT("'"&amp;TRANSPOSE(Tabellenblätter_FPs)&amp;"'!$E$5:$AN$5"),AA$5,INDIRECT("'"&amp;TRANSPOSE(Tabellenblätter_FPs)&amp;"'!$E$"&amp;(ROW()-1)&amp;":$AN$"&amp;(ROW()-1))))</f>
        <v>1740</v>
      </c>
      <c r="AB18" s="23">
        <f t="array" aca="1" ref="AB18" ca="1">SUM(SUMIF(INDIRECT("'"&amp;TRANSPOSE(Tabellenblätter_FPs)&amp;"'!$E$5:$AN$5"),AB$5,INDIRECT("'"&amp;TRANSPOSE(Tabellenblätter_FPs)&amp;"'!$E$"&amp;(ROW()-1)&amp;":$AN$"&amp;(ROW()-1))))</f>
        <v>870</v>
      </c>
      <c r="AC18" s="23">
        <f t="array" aca="1" ref="AC18" ca="1">SUM(SUMIF(INDIRECT("'"&amp;TRANSPOSE(Tabellenblätter_FPs)&amp;"'!$E$5:$AN$5"),AC$5,INDIRECT("'"&amp;TRANSPOSE(Tabellenblätter_FPs)&amp;"'!$E$"&amp;(ROW()-1)&amp;":$AN$"&amp;(ROW()-1))))</f>
        <v>1740</v>
      </c>
      <c r="AD18" s="23">
        <f t="array" aca="1" ref="AD18" ca="1">SUM(SUMIF(INDIRECT("'"&amp;TRANSPOSE(Tabellenblätter_FPs)&amp;"'!$E$5:$AN$5"),AD$5,INDIRECT("'"&amp;TRANSPOSE(Tabellenblätter_FPs)&amp;"'!$E$"&amp;(ROW()-1)&amp;":$AN$"&amp;(ROW()-1))))</f>
        <v>870</v>
      </c>
      <c r="AE18" s="23">
        <f t="array" aca="1" ref="AE18" ca="1">SUM(SUMIF(INDIRECT("'"&amp;TRANSPOSE(Tabellenblätter_FPs)&amp;"'!$E$5:$AN$5"),AE$5,INDIRECT("'"&amp;TRANSPOSE(Tabellenblätter_FPs)&amp;"'!$E$"&amp;(ROW()-1)&amp;":$AN$"&amp;(ROW()-1))))</f>
        <v>1740</v>
      </c>
      <c r="AF18" s="23">
        <f t="array" aca="1" ref="AF18" ca="1">SUM(SUMIF(INDIRECT("'"&amp;TRANSPOSE(Tabellenblätter_FPs)&amp;"'!$E$5:$AN$5"),AF$5,INDIRECT("'"&amp;TRANSPOSE(Tabellenblätter_FPs)&amp;"'!$E$"&amp;(ROW()-1)&amp;":$AN$"&amp;(ROW()-1))))</f>
        <v>1740</v>
      </c>
      <c r="AG18" s="23">
        <f t="array" aca="1" ref="AG18" ca="1">SUM(SUMIF(INDIRECT("'"&amp;TRANSPOSE(Tabellenblätter_FPs)&amp;"'!$E$5:$AN$5"),AG$5,INDIRECT("'"&amp;TRANSPOSE(Tabellenblätter_FPs)&amp;"'!$E$"&amp;(ROW()-1)&amp;":$AN$"&amp;(ROW()-1))))</f>
        <v>870</v>
      </c>
      <c r="AH18" s="23">
        <f t="array" aca="1" ref="AH18" ca="1">SUM(SUMIF(INDIRECT("'"&amp;TRANSPOSE(Tabellenblätter_FPs)&amp;"'!$E$5:$AN$5"),AH$5,INDIRECT("'"&amp;TRANSPOSE(Tabellenblätter_FPs)&amp;"'!$E$"&amp;(ROW()-1)&amp;":$AN$"&amp;(ROW()-1))))</f>
        <v>1740</v>
      </c>
      <c r="AI18" s="23">
        <f t="array" aca="1" ref="AI18" ca="1">SUM(SUMIF(INDIRECT("'"&amp;TRANSPOSE(Tabellenblätter_FPs)&amp;"'!$E$5:$AN$5"),AI$5,INDIRECT("'"&amp;TRANSPOSE(Tabellenblätter_FPs)&amp;"'!$E$"&amp;(ROW()-1)&amp;":$AN$"&amp;(ROW()-1))))</f>
        <v>1740</v>
      </c>
      <c r="AJ18" s="23">
        <f t="array" aca="1" ref="AJ18" ca="1">SUM(SUMIF(INDIRECT("'"&amp;TRANSPOSE(Tabellenblätter_FPs)&amp;"'!$E$5:$AN$5"),AJ$5,INDIRECT("'"&amp;TRANSPOSE(Tabellenblätter_FPs)&amp;"'!$E$"&amp;(ROW()-1)&amp;":$AN$"&amp;(ROW()-1))))</f>
        <v>870</v>
      </c>
      <c r="AK18" s="23">
        <f t="array" aca="1" ref="AK18" ca="1">SUM(SUMIF(INDIRECT("'"&amp;TRANSPOSE(Tabellenblätter_FPs)&amp;"'!$E$5:$AN$5"),AK$5,INDIRECT("'"&amp;TRANSPOSE(Tabellenblätter_FPs)&amp;"'!$E$"&amp;(ROW()-1)&amp;":$AN$"&amp;(ROW()-1))))</f>
        <v>1740</v>
      </c>
      <c r="AL18" s="23">
        <f t="array" aca="1" ref="AL18" ca="1">SUM(SUMIF(INDIRECT("'"&amp;TRANSPOSE(Tabellenblätter_FPs)&amp;"'!$E$5:$AN$5"),AL$5,INDIRECT("'"&amp;TRANSPOSE(Tabellenblätter_FPs)&amp;"'!$E$"&amp;(ROW()-1)&amp;":$AN$"&amp;(ROW()-1))))</f>
        <v>1740</v>
      </c>
      <c r="AM18" s="23">
        <f t="array" aca="1" ref="AM18" ca="1">SUM(SUMIF(INDIRECT("'"&amp;TRANSPOSE(Tabellenblätter_FPs)&amp;"'!$E$5:$AN$5"),AM$5,INDIRECT("'"&amp;TRANSPOSE(Tabellenblätter_FPs)&amp;"'!$E$"&amp;(ROW()-1)&amp;":$AN$"&amp;(ROW()-1))))</f>
        <v>1740</v>
      </c>
      <c r="AN18" s="23">
        <f t="array" aca="1" ref="AN18" ca="1">SUM(SUMIF(INDIRECT("'"&amp;TRANSPOSE(Tabellenblätter_FPs)&amp;"'!$E$5:$AN$5"),AN$5,INDIRECT("'"&amp;TRANSPOSE(Tabellenblätter_FPs)&amp;"'!$E$"&amp;(ROW()-1)&amp;":$AN$"&amp;(ROW()-1))))</f>
        <v>870</v>
      </c>
    </row>
    <row r="19" spans="1:47" x14ac:dyDescent="0.25">
      <c r="A19" s="24"/>
      <c r="B19" t="s">
        <v>14</v>
      </c>
      <c r="C19" s="21" t="str">
        <f>VLOOKUP(B19,Leistungen,2,0)</f>
        <v>Modernisierungen inkl. Wintergarten (Beratung mit Abschluss)</v>
      </c>
      <c r="D19" s="22"/>
      <c r="E19" s="23">
        <f t="array" aca="1" ref="E19" ca="1">SUM(SUMIF(INDIRECT("'"&amp;TRANSPOSE(Tabellenblätter_FPs)&amp;"'!$E$5:$AN$5"),E$5,INDIRECT("'"&amp;TRANSPOSE(Tabellenblätter_FPs)&amp;"'!$E$"&amp;(ROW()-1)&amp;":$AN$"&amp;(ROW()-1))))</f>
        <v>0</v>
      </c>
      <c r="F19" s="23">
        <f t="array" aca="1" ref="F19" ca="1">SUM(SUMIF(INDIRECT("'"&amp;TRANSPOSE(Tabellenblätter_FPs)&amp;"'!$E$5:$AN$5"),F$5,INDIRECT("'"&amp;TRANSPOSE(Tabellenblätter_FPs)&amp;"'!$E$"&amp;(ROW()-1)&amp;":$AN$"&amp;(ROW()-1))))</f>
        <v>2400</v>
      </c>
      <c r="G19" s="23">
        <f t="array" aca="1" ref="G19" ca="1">SUM(SUMIF(INDIRECT("'"&amp;TRANSPOSE(Tabellenblätter_FPs)&amp;"'!$E$5:$AN$5"),G$5,INDIRECT("'"&amp;TRANSPOSE(Tabellenblätter_FPs)&amp;"'!$E$"&amp;(ROW()-1)&amp;":$AN$"&amp;(ROW()-1))))</f>
        <v>0</v>
      </c>
      <c r="H19" s="23">
        <f t="array" aca="1" ref="H19" ca="1">SUM(SUMIF(INDIRECT("'"&amp;TRANSPOSE(Tabellenblätter_FPs)&amp;"'!$E$5:$AN$5"),H$5,INDIRECT("'"&amp;TRANSPOSE(Tabellenblätter_FPs)&amp;"'!$E$"&amp;(ROW()-1)&amp;":$AN$"&amp;(ROW()-1))))</f>
        <v>0</v>
      </c>
      <c r="I19" s="23">
        <f t="array" aca="1" ref="I19" ca="1">SUM(SUMIF(INDIRECT("'"&amp;TRANSPOSE(Tabellenblätter_FPs)&amp;"'!$E$5:$AN$5"),I$5,INDIRECT("'"&amp;TRANSPOSE(Tabellenblätter_FPs)&amp;"'!$E$"&amp;(ROW()-1)&amp;":$AN$"&amp;(ROW()-1))))</f>
        <v>2400</v>
      </c>
      <c r="J19" s="23">
        <f t="array" aca="1" ref="J19" ca="1">SUM(SUMIF(INDIRECT("'"&amp;TRANSPOSE(Tabellenblätter_FPs)&amp;"'!$E$5:$AN$5"),J$5,INDIRECT("'"&amp;TRANSPOSE(Tabellenblätter_FPs)&amp;"'!$E$"&amp;(ROW()-1)&amp;":$AN$"&amp;(ROW()-1))))</f>
        <v>2400</v>
      </c>
      <c r="K19" s="23">
        <f t="array" aca="1" ref="K19" ca="1">SUM(SUMIF(INDIRECT("'"&amp;TRANSPOSE(Tabellenblätter_FPs)&amp;"'!$E$5:$AN$5"),K$5,INDIRECT("'"&amp;TRANSPOSE(Tabellenblätter_FPs)&amp;"'!$E$"&amp;(ROW()-1)&amp;":$AN$"&amp;(ROW()-1))))</f>
        <v>2400</v>
      </c>
      <c r="L19" s="23">
        <f t="array" aca="1" ref="L19" ca="1">SUM(SUMIF(INDIRECT("'"&amp;TRANSPOSE(Tabellenblätter_FPs)&amp;"'!$E$5:$AN$5"),L$5,INDIRECT("'"&amp;TRANSPOSE(Tabellenblätter_FPs)&amp;"'!$E$"&amp;(ROW()-1)&amp;":$AN$"&amp;(ROW()-1))))</f>
        <v>2400</v>
      </c>
      <c r="M19" s="23">
        <f t="array" aca="1" ref="M19" ca="1">SUM(SUMIF(INDIRECT("'"&amp;TRANSPOSE(Tabellenblätter_FPs)&amp;"'!$E$5:$AN$5"),M$5,INDIRECT("'"&amp;TRANSPOSE(Tabellenblätter_FPs)&amp;"'!$E$"&amp;(ROW()-1)&amp;":$AN$"&amp;(ROW()-1))))</f>
        <v>2400</v>
      </c>
      <c r="N19" s="23">
        <f t="array" aca="1" ref="N19" ca="1">SUM(SUMIF(INDIRECT("'"&amp;TRANSPOSE(Tabellenblätter_FPs)&amp;"'!$E$5:$AN$5"),N$5,INDIRECT("'"&amp;TRANSPOSE(Tabellenblätter_FPs)&amp;"'!$E$"&amp;(ROW()-1)&amp;":$AN$"&amp;(ROW()-1))))</f>
        <v>2400</v>
      </c>
      <c r="O19" s="23">
        <f t="array" aca="1" ref="O19" ca="1">SUM(SUMIF(INDIRECT("'"&amp;TRANSPOSE(Tabellenblätter_FPs)&amp;"'!$E$5:$AN$5"),O$5,INDIRECT("'"&amp;TRANSPOSE(Tabellenblätter_FPs)&amp;"'!$E$"&amp;(ROW()-1)&amp;":$AN$"&amp;(ROW()-1))))</f>
        <v>4800</v>
      </c>
      <c r="P19" s="23">
        <f t="array" aca="1" ref="P19" ca="1">SUM(SUMIF(INDIRECT("'"&amp;TRANSPOSE(Tabellenblätter_FPs)&amp;"'!$E$5:$AN$5"),P$5,INDIRECT("'"&amp;TRANSPOSE(Tabellenblätter_FPs)&amp;"'!$E$"&amp;(ROW()-1)&amp;":$AN$"&amp;(ROW()-1))))</f>
        <v>2400</v>
      </c>
      <c r="Q19" s="23">
        <f t="array" aca="1" ref="Q19" ca="1">SUM(SUMIF(INDIRECT("'"&amp;TRANSPOSE(Tabellenblätter_FPs)&amp;"'!$E$5:$AN$5"),Q$5,INDIRECT("'"&amp;TRANSPOSE(Tabellenblätter_FPs)&amp;"'!$E$"&amp;(ROW()-1)&amp;":$AN$"&amp;(ROW()-1))))</f>
        <v>2400</v>
      </c>
      <c r="R19" s="23">
        <f t="array" aca="1" ref="R19" ca="1">SUM(SUMIF(INDIRECT("'"&amp;TRANSPOSE(Tabellenblätter_FPs)&amp;"'!$E$5:$AN$5"),R$5,INDIRECT("'"&amp;TRANSPOSE(Tabellenblätter_FPs)&amp;"'!$E$"&amp;(ROW()-1)&amp;":$AN$"&amp;(ROW()-1))))</f>
        <v>2400</v>
      </c>
      <c r="S19" s="23">
        <f t="array" aca="1" ref="S19" ca="1">SUM(SUMIF(INDIRECT("'"&amp;TRANSPOSE(Tabellenblätter_FPs)&amp;"'!$E$5:$AN$5"),S$5,INDIRECT("'"&amp;TRANSPOSE(Tabellenblätter_FPs)&amp;"'!$E$"&amp;(ROW()-1)&amp;":$AN$"&amp;(ROW()-1))))</f>
        <v>2400</v>
      </c>
      <c r="T19" s="23">
        <f t="array" aca="1" ref="T19" ca="1">SUM(SUMIF(INDIRECT("'"&amp;TRANSPOSE(Tabellenblätter_FPs)&amp;"'!$E$5:$AN$5"),T$5,INDIRECT("'"&amp;TRANSPOSE(Tabellenblätter_FPs)&amp;"'!$E$"&amp;(ROW()-1)&amp;":$AN$"&amp;(ROW()-1))))</f>
        <v>4800</v>
      </c>
      <c r="U19" s="23">
        <f t="array" aca="1" ref="U19" ca="1">SUM(SUMIF(INDIRECT("'"&amp;TRANSPOSE(Tabellenblätter_FPs)&amp;"'!$E$5:$AN$5"),U$5,INDIRECT("'"&amp;TRANSPOSE(Tabellenblätter_FPs)&amp;"'!$E$"&amp;(ROW()-1)&amp;":$AN$"&amp;(ROW()-1))))</f>
        <v>2400</v>
      </c>
      <c r="V19" s="23">
        <f t="array" aca="1" ref="V19" ca="1">SUM(SUMIF(INDIRECT("'"&amp;TRANSPOSE(Tabellenblätter_FPs)&amp;"'!$E$5:$AN$5"),V$5,INDIRECT("'"&amp;TRANSPOSE(Tabellenblätter_FPs)&amp;"'!$E$"&amp;(ROW()-1)&amp;":$AN$"&amp;(ROW()-1))))</f>
        <v>2400</v>
      </c>
      <c r="W19" s="23">
        <f t="array" aca="1" ref="W19" ca="1">SUM(SUMIF(INDIRECT("'"&amp;TRANSPOSE(Tabellenblätter_FPs)&amp;"'!$E$5:$AN$5"),W$5,INDIRECT("'"&amp;TRANSPOSE(Tabellenblätter_FPs)&amp;"'!$E$"&amp;(ROW()-1)&amp;":$AN$"&amp;(ROW()-1))))</f>
        <v>2400</v>
      </c>
      <c r="X19" s="23">
        <f t="array" aca="1" ref="X19" ca="1">SUM(SUMIF(INDIRECT("'"&amp;TRANSPOSE(Tabellenblätter_FPs)&amp;"'!$E$5:$AN$5"),X$5,INDIRECT("'"&amp;TRANSPOSE(Tabellenblätter_FPs)&amp;"'!$E$"&amp;(ROW()-1)&amp;":$AN$"&amp;(ROW()-1))))</f>
        <v>4800</v>
      </c>
      <c r="Y19" s="23">
        <f t="array" aca="1" ref="Y19" ca="1">SUM(SUMIF(INDIRECT("'"&amp;TRANSPOSE(Tabellenblätter_FPs)&amp;"'!$E$5:$AN$5"),Y$5,INDIRECT("'"&amp;TRANSPOSE(Tabellenblätter_FPs)&amp;"'!$E$"&amp;(ROW()-1)&amp;":$AN$"&amp;(ROW()-1))))</f>
        <v>2400</v>
      </c>
      <c r="Z19" s="23">
        <f t="array" aca="1" ref="Z19" ca="1">SUM(SUMIF(INDIRECT("'"&amp;TRANSPOSE(Tabellenblätter_FPs)&amp;"'!$E$5:$AN$5"),Z$5,INDIRECT("'"&amp;TRANSPOSE(Tabellenblätter_FPs)&amp;"'!$E$"&amp;(ROW()-1)&amp;":$AN$"&amp;(ROW()-1))))</f>
        <v>2400</v>
      </c>
      <c r="AA19" s="23">
        <f t="array" aca="1" ref="AA19" ca="1">SUM(SUMIF(INDIRECT("'"&amp;TRANSPOSE(Tabellenblätter_FPs)&amp;"'!$E$5:$AN$5"),AA$5,INDIRECT("'"&amp;TRANSPOSE(Tabellenblätter_FPs)&amp;"'!$E$"&amp;(ROW()-1)&amp;":$AN$"&amp;(ROW()-1))))</f>
        <v>4800</v>
      </c>
      <c r="AB19" s="23">
        <f t="array" aca="1" ref="AB19" ca="1">SUM(SUMIF(INDIRECT("'"&amp;TRANSPOSE(Tabellenblätter_FPs)&amp;"'!$E$5:$AN$5"),AB$5,INDIRECT("'"&amp;TRANSPOSE(Tabellenblätter_FPs)&amp;"'!$E$"&amp;(ROW()-1)&amp;":$AN$"&amp;(ROW()-1))))</f>
        <v>2400</v>
      </c>
      <c r="AC19" s="23">
        <f t="array" aca="1" ref="AC19" ca="1">SUM(SUMIF(INDIRECT("'"&amp;TRANSPOSE(Tabellenblätter_FPs)&amp;"'!$E$5:$AN$5"),AC$5,INDIRECT("'"&amp;TRANSPOSE(Tabellenblätter_FPs)&amp;"'!$E$"&amp;(ROW()-1)&amp;":$AN$"&amp;(ROW()-1))))</f>
        <v>2400</v>
      </c>
      <c r="AD19" s="23">
        <f t="array" aca="1" ref="AD19" ca="1">SUM(SUMIF(INDIRECT("'"&amp;TRANSPOSE(Tabellenblätter_FPs)&amp;"'!$E$5:$AN$5"),AD$5,INDIRECT("'"&amp;TRANSPOSE(Tabellenblätter_FPs)&amp;"'!$E$"&amp;(ROW()-1)&amp;":$AN$"&amp;(ROW()-1))))</f>
        <v>2400</v>
      </c>
      <c r="AE19" s="23">
        <f t="array" aca="1" ref="AE19" ca="1">SUM(SUMIF(INDIRECT("'"&amp;TRANSPOSE(Tabellenblätter_FPs)&amp;"'!$E$5:$AN$5"),AE$5,INDIRECT("'"&amp;TRANSPOSE(Tabellenblätter_FPs)&amp;"'!$E$"&amp;(ROW()-1)&amp;":$AN$"&amp;(ROW()-1))))</f>
        <v>4800</v>
      </c>
      <c r="AF19" s="23">
        <f t="array" aca="1" ref="AF19" ca="1">SUM(SUMIF(INDIRECT("'"&amp;TRANSPOSE(Tabellenblätter_FPs)&amp;"'!$E$5:$AN$5"),AF$5,INDIRECT("'"&amp;TRANSPOSE(Tabellenblätter_FPs)&amp;"'!$E$"&amp;(ROW()-1)&amp;":$AN$"&amp;(ROW()-1))))</f>
        <v>2400</v>
      </c>
      <c r="AG19" s="23">
        <f t="array" aca="1" ref="AG19" ca="1">SUM(SUMIF(INDIRECT("'"&amp;TRANSPOSE(Tabellenblätter_FPs)&amp;"'!$E$5:$AN$5"),AG$5,INDIRECT("'"&amp;TRANSPOSE(Tabellenblätter_FPs)&amp;"'!$E$"&amp;(ROW()-1)&amp;":$AN$"&amp;(ROW()-1))))</f>
        <v>2400</v>
      </c>
      <c r="AH19" s="23">
        <f t="array" aca="1" ref="AH19" ca="1">SUM(SUMIF(INDIRECT("'"&amp;TRANSPOSE(Tabellenblätter_FPs)&amp;"'!$E$5:$AN$5"),AH$5,INDIRECT("'"&amp;TRANSPOSE(Tabellenblätter_FPs)&amp;"'!$E$"&amp;(ROW()-1)&amp;":$AN$"&amp;(ROW()-1))))</f>
        <v>2400</v>
      </c>
      <c r="AI19" s="23">
        <f t="array" aca="1" ref="AI19" ca="1">SUM(SUMIF(INDIRECT("'"&amp;TRANSPOSE(Tabellenblätter_FPs)&amp;"'!$E$5:$AN$5"),AI$5,INDIRECT("'"&amp;TRANSPOSE(Tabellenblätter_FPs)&amp;"'!$E$"&amp;(ROW()-1)&amp;":$AN$"&amp;(ROW()-1))))</f>
        <v>4800</v>
      </c>
      <c r="AJ19" s="23">
        <f t="array" aca="1" ref="AJ19" ca="1">SUM(SUMIF(INDIRECT("'"&amp;TRANSPOSE(Tabellenblätter_FPs)&amp;"'!$E$5:$AN$5"),AJ$5,INDIRECT("'"&amp;TRANSPOSE(Tabellenblätter_FPs)&amp;"'!$E$"&amp;(ROW()-1)&amp;":$AN$"&amp;(ROW()-1))))</f>
        <v>2400</v>
      </c>
      <c r="AK19" s="23">
        <f t="array" aca="1" ref="AK19" ca="1">SUM(SUMIF(INDIRECT("'"&amp;TRANSPOSE(Tabellenblätter_FPs)&amp;"'!$E$5:$AN$5"),AK$5,INDIRECT("'"&amp;TRANSPOSE(Tabellenblätter_FPs)&amp;"'!$E$"&amp;(ROW()-1)&amp;":$AN$"&amp;(ROW()-1))))</f>
        <v>2400</v>
      </c>
      <c r="AL19" s="23">
        <f t="array" aca="1" ref="AL19" ca="1">SUM(SUMIF(INDIRECT("'"&amp;TRANSPOSE(Tabellenblätter_FPs)&amp;"'!$E$5:$AN$5"),AL$5,INDIRECT("'"&amp;TRANSPOSE(Tabellenblätter_FPs)&amp;"'!$E$"&amp;(ROW()-1)&amp;":$AN$"&amp;(ROW()-1))))</f>
        <v>4800</v>
      </c>
      <c r="AM19" s="23">
        <f t="array" aca="1" ref="AM19" ca="1">SUM(SUMIF(INDIRECT("'"&amp;TRANSPOSE(Tabellenblätter_FPs)&amp;"'!$E$5:$AN$5"),AM$5,INDIRECT("'"&amp;TRANSPOSE(Tabellenblätter_FPs)&amp;"'!$E$"&amp;(ROW()-1)&amp;":$AN$"&amp;(ROW()-1))))</f>
        <v>2400</v>
      </c>
      <c r="AN19" s="23">
        <f t="array" aca="1" ref="AN19" ca="1">SUM(SUMIF(INDIRECT("'"&amp;TRANSPOSE(Tabellenblätter_FPs)&amp;"'!$E$5:$AN$5"),AN$5,INDIRECT("'"&amp;TRANSPOSE(Tabellenblätter_FPs)&amp;"'!$E$"&amp;(ROW()-1)&amp;":$AN$"&amp;(ROW()-1))))</f>
        <v>2400</v>
      </c>
    </row>
    <row r="20" spans="1:47" ht="5.4" customHeight="1" x14ac:dyDescent="0.25">
      <c r="A20" s="4"/>
      <c r="B20" s="4"/>
      <c r="C20" s="4"/>
      <c r="D20" s="4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6"/>
      <c r="AP20" s="6"/>
      <c r="AQ20" s="6"/>
      <c r="AR20" s="6"/>
      <c r="AS20" s="6"/>
      <c r="AT20" s="6"/>
      <c r="AU20" s="6"/>
    </row>
    <row r="21" spans="1:47" x14ac:dyDescent="0.25">
      <c r="B21" t="s">
        <v>15</v>
      </c>
      <c r="C21" s="21" t="str">
        <f>VLOOKUP(B21,Leistungen,2,0)</f>
        <v>Immobilienmakelei</v>
      </c>
      <c r="D21" s="22"/>
      <c r="E21" s="23">
        <f t="array" aca="1" ref="E21" ca="1">SUM(SUMIF(INDIRECT("'"&amp;TRANSPOSE(Tabellenblätter_FPs)&amp;"'!$E$5:$AN$5"),E$5,INDIRECT("'"&amp;TRANSPOSE(Tabellenblätter_FPs)&amp;"'!$E$"&amp;ROW()&amp;":$AN$"&amp;ROW())))</f>
        <v>0</v>
      </c>
      <c r="F21" s="23">
        <f t="array" aca="1" ref="F21" ca="1">SUM(SUMIF(INDIRECT("'"&amp;TRANSPOSE(Tabellenblätter_FPs)&amp;"'!$E$5:$AN$5"),F$5,INDIRECT("'"&amp;TRANSPOSE(Tabellenblätter_FPs)&amp;"'!$E$"&amp;ROW()&amp;":$AN$"&amp;ROW())))</f>
        <v>36000</v>
      </c>
      <c r="G21" s="23">
        <f t="array" aca="1" ref="G21" ca="1">SUM(SUMIF(INDIRECT("'"&amp;TRANSPOSE(Tabellenblätter_FPs)&amp;"'!$E$5:$AN$5"),G$5,INDIRECT("'"&amp;TRANSPOSE(Tabellenblätter_FPs)&amp;"'!$E$"&amp;ROW()&amp;":$AN$"&amp;ROW())))</f>
        <v>0</v>
      </c>
      <c r="H21" s="23">
        <f t="array" aca="1" ref="H21" ca="1">SUM(SUMIF(INDIRECT("'"&amp;TRANSPOSE(Tabellenblätter_FPs)&amp;"'!$E$5:$AN$5"),H$5,INDIRECT("'"&amp;TRANSPOSE(Tabellenblätter_FPs)&amp;"'!$E$"&amp;ROW()&amp;":$AN$"&amp;ROW())))</f>
        <v>0</v>
      </c>
      <c r="I21" s="23">
        <f t="array" aca="1" ref="I21" ca="1">SUM(SUMIF(INDIRECT("'"&amp;TRANSPOSE(Tabellenblätter_FPs)&amp;"'!$E$5:$AN$5"),I$5,INDIRECT("'"&amp;TRANSPOSE(Tabellenblätter_FPs)&amp;"'!$E$"&amp;ROW()&amp;":$AN$"&amp;ROW())))</f>
        <v>0</v>
      </c>
      <c r="J21" s="23">
        <f t="array" aca="1" ref="J21" ca="1">SUM(SUMIF(INDIRECT("'"&amp;TRANSPOSE(Tabellenblätter_FPs)&amp;"'!$E$5:$AN$5"),J$5,INDIRECT("'"&amp;TRANSPOSE(Tabellenblätter_FPs)&amp;"'!$E$"&amp;ROW()&amp;":$AN$"&amp;ROW())))</f>
        <v>0</v>
      </c>
      <c r="K21" s="23">
        <f t="array" aca="1" ref="K21" ca="1">SUM(SUMIF(INDIRECT("'"&amp;TRANSPOSE(Tabellenblätter_FPs)&amp;"'!$E$5:$AN$5"),K$5,INDIRECT("'"&amp;TRANSPOSE(Tabellenblätter_FPs)&amp;"'!$E$"&amp;ROW()&amp;":$AN$"&amp;ROW())))</f>
        <v>36000</v>
      </c>
      <c r="L21" s="23">
        <f t="array" aca="1" ref="L21" ca="1">SUM(SUMIF(INDIRECT("'"&amp;TRANSPOSE(Tabellenblätter_FPs)&amp;"'!$E$5:$AN$5"),L$5,INDIRECT("'"&amp;TRANSPOSE(Tabellenblätter_FPs)&amp;"'!$E$"&amp;ROW()&amp;":$AN$"&amp;ROW())))</f>
        <v>0</v>
      </c>
      <c r="M21" s="23">
        <f t="array" aca="1" ref="M21" ca="1">SUM(SUMIF(INDIRECT("'"&amp;TRANSPOSE(Tabellenblätter_FPs)&amp;"'!$E$5:$AN$5"),M$5,INDIRECT("'"&amp;TRANSPOSE(Tabellenblätter_FPs)&amp;"'!$E$"&amp;ROW()&amp;":$AN$"&amp;ROW())))</f>
        <v>36000</v>
      </c>
      <c r="N21" s="23">
        <f t="array" aca="1" ref="N21" ca="1">SUM(SUMIF(INDIRECT("'"&amp;TRANSPOSE(Tabellenblätter_FPs)&amp;"'!$E$5:$AN$5"),N$5,INDIRECT("'"&amp;TRANSPOSE(Tabellenblätter_FPs)&amp;"'!$E$"&amp;ROW()&amp;":$AN$"&amp;ROW())))</f>
        <v>0</v>
      </c>
      <c r="O21" s="23">
        <f t="array" aca="1" ref="O21" ca="1">SUM(SUMIF(INDIRECT("'"&amp;TRANSPOSE(Tabellenblätter_FPs)&amp;"'!$E$5:$AN$5"),O$5,INDIRECT("'"&amp;TRANSPOSE(Tabellenblätter_FPs)&amp;"'!$E$"&amp;ROW()&amp;":$AN$"&amp;ROW())))</f>
        <v>36000</v>
      </c>
      <c r="P21" s="23">
        <f t="array" aca="1" ref="P21" ca="1">SUM(SUMIF(INDIRECT("'"&amp;TRANSPOSE(Tabellenblätter_FPs)&amp;"'!$E$5:$AN$5"),P$5,INDIRECT("'"&amp;TRANSPOSE(Tabellenblätter_FPs)&amp;"'!$E$"&amp;ROW()&amp;":$AN$"&amp;ROW())))</f>
        <v>0</v>
      </c>
      <c r="Q21" s="23">
        <f t="array" aca="1" ref="Q21" ca="1">SUM(SUMIF(INDIRECT("'"&amp;TRANSPOSE(Tabellenblätter_FPs)&amp;"'!$E$5:$AN$5"),Q$5,INDIRECT("'"&amp;TRANSPOSE(Tabellenblätter_FPs)&amp;"'!$E$"&amp;ROW()&amp;":$AN$"&amp;ROW())))</f>
        <v>36000</v>
      </c>
      <c r="R21" s="23">
        <f t="array" aca="1" ref="R21" ca="1">SUM(SUMIF(INDIRECT("'"&amp;TRANSPOSE(Tabellenblätter_FPs)&amp;"'!$E$5:$AN$5"),R$5,INDIRECT("'"&amp;TRANSPOSE(Tabellenblätter_FPs)&amp;"'!$E$"&amp;ROW()&amp;":$AN$"&amp;ROW())))</f>
        <v>36000</v>
      </c>
      <c r="S21" s="23">
        <f t="array" aca="1" ref="S21" ca="1">SUM(SUMIF(INDIRECT("'"&amp;TRANSPOSE(Tabellenblätter_FPs)&amp;"'!$E$5:$AN$5"),S$5,INDIRECT("'"&amp;TRANSPOSE(Tabellenblätter_FPs)&amp;"'!$E$"&amp;ROW()&amp;":$AN$"&amp;ROW())))</f>
        <v>0</v>
      </c>
      <c r="T21" s="23">
        <f t="array" aca="1" ref="T21" ca="1">SUM(SUMIF(INDIRECT("'"&amp;TRANSPOSE(Tabellenblätter_FPs)&amp;"'!$E$5:$AN$5"),T$5,INDIRECT("'"&amp;TRANSPOSE(Tabellenblätter_FPs)&amp;"'!$E$"&amp;ROW()&amp;":$AN$"&amp;ROW())))</f>
        <v>36000</v>
      </c>
      <c r="U21" s="23">
        <f t="array" aca="1" ref="U21" ca="1">SUM(SUMIF(INDIRECT("'"&amp;TRANSPOSE(Tabellenblätter_FPs)&amp;"'!$E$5:$AN$5"),U$5,INDIRECT("'"&amp;TRANSPOSE(Tabellenblätter_FPs)&amp;"'!$E$"&amp;ROW()&amp;":$AN$"&amp;ROW())))</f>
        <v>36000</v>
      </c>
      <c r="V21" s="23">
        <f t="array" aca="1" ref="V21" ca="1">SUM(SUMIF(INDIRECT("'"&amp;TRANSPOSE(Tabellenblätter_FPs)&amp;"'!$E$5:$AN$5"),V$5,INDIRECT("'"&amp;TRANSPOSE(Tabellenblätter_FPs)&amp;"'!$E$"&amp;ROW()&amp;":$AN$"&amp;ROW())))</f>
        <v>36000</v>
      </c>
      <c r="W21" s="23">
        <f t="array" aca="1" ref="W21" ca="1">SUM(SUMIF(INDIRECT("'"&amp;TRANSPOSE(Tabellenblätter_FPs)&amp;"'!$E$5:$AN$5"),W$5,INDIRECT("'"&amp;TRANSPOSE(Tabellenblätter_FPs)&amp;"'!$E$"&amp;ROW()&amp;":$AN$"&amp;ROW())))</f>
        <v>36000</v>
      </c>
      <c r="X21" s="23">
        <f t="array" aca="1" ref="X21" ca="1">SUM(SUMIF(INDIRECT("'"&amp;TRANSPOSE(Tabellenblätter_FPs)&amp;"'!$E$5:$AN$5"),X$5,INDIRECT("'"&amp;TRANSPOSE(Tabellenblätter_FPs)&amp;"'!$E$"&amp;ROW()&amp;":$AN$"&amp;ROW())))</f>
        <v>72000</v>
      </c>
      <c r="Y21" s="23">
        <f t="array" aca="1" ref="Y21" ca="1">SUM(SUMIF(INDIRECT("'"&amp;TRANSPOSE(Tabellenblätter_FPs)&amp;"'!$E$5:$AN$5"),Y$5,INDIRECT("'"&amp;TRANSPOSE(Tabellenblätter_FPs)&amp;"'!$E$"&amp;ROW()&amp;":$AN$"&amp;ROW())))</f>
        <v>36000</v>
      </c>
      <c r="Z21" s="23">
        <f t="array" aca="1" ref="Z21" ca="1">SUM(SUMIF(INDIRECT("'"&amp;TRANSPOSE(Tabellenblätter_FPs)&amp;"'!$E$5:$AN$5"),Z$5,INDIRECT("'"&amp;TRANSPOSE(Tabellenblätter_FPs)&amp;"'!$E$"&amp;ROW()&amp;":$AN$"&amp;ROW())))</f>
        <v>36000</v>
      </c>
      <c r="AA21" s="23">
        <f t="array" aca="1" ref="AA21" ca="1">SUM(SUMIF(INDIRECT("'"&amp;TRANSPOSE(Tabellenblätter_FPs)&amp;"'!$E$5:$AN$5"),AA$5,INDIRECT("'"&amp;TRANSPOSE(Tabellenblätter_FPs)&amp;"'!$E$"&amp;ROW()&amp;":$AN$"&amp;ROW())))</f>
        <v>72000</v>
      </c>
      <c r="AB21" s="23">
        <f t="array" aca="1" ref="AB21" ca="1">SUM(SUMIF(INDIRECT("'"&amp;TRANSPOSE(Tabellenblätter_FPs)&amp;"'!$E$5:$AN$5"),AB$5,INDIRECT("'"&amp;TRANSPOSE(Tabellenblätter_FPs)&amp;"'!$E$"&amp;ROW()&amp;":$AN$"&amp;ROW())))</f>
        <v>36000</v>
      </c>
      <c r="AC21" s="23">
        <f t="array" aca="1" ref="AC21" ca="1">SUM(SUMIF(INDIRECT("'"&amp;TRANSPOSE(Tabellenblätter_FPs)&amp;"'!$E$5:$AN$5"),AC$5,INDIRECT("'"&amp;TRANSPOSE(Tabellenblätter_FPs)&amp;"'!$E$"&amp;ROW()&amp;":$AN$"&amp;ROW())))</f>
        <v>36000</v>
      </c>
      <c r="AD21" s="23">
        <f t="array" aca="1" ref="AD21" ca="1">SUM(SUMIF(INDIRECT("'"&amp;TRANSPOSE(Tabellenblätter_FPs)&amp;"'!$E$5:$AN$5"),AD$5,INDIRECT("'"&amp;TRANSPOSE(Tabellenblätter_FPs)&amp;"'!$E$"&amp;ROW()&amp;":$AN$"&amp;ROW())))</f>
        <v>36000</v>
      </c>
      <c r="AE21" s="23">
        <f t="array" aca="1" ref="AE21" ca="1">SUM(SUMIF(INDIRECT("'"&amp;TRANSPOSE(Tabellenblätter_FPs)&amp;"'!$E$5:$AN$5"),AE$5,INDIRECT("'"&amp;TRANSPOSE(Tabellenblätter_FPs)&amp;"'!$E$"&amp;ROW()&amp;":$AN$"&amp;ROW())))</f>
        <v>72000</v>
      </c>
      <c r="AF21" s="23">
        <f t="array" aca="1" ref="AF21" ca="1">SUM(SUMIF(INDIRECT("'"&amp;TRANSPOSE(Tabellenblätter_FPs)&amp;"'!$E$5:$AN$5"),AF$5,INDIRECT("'"&amp;TRANSPOSE(Tabellenblätter_FPs)&amp;"'!$E$"&amp;ROW()&amp;":$AN$"&amp;ROW())))</f>
        <v>36000</v>
      </c>
      <c r="AG21" s="23">
        <f t="array" aca="1" ref="AG21" ca="1">SUM(SUMIF(INDIRECT("'"&amp;TRANSPOSE(Tabellenblätter_FPs)&amp;"'!$E$5:$AN$5"),AG$5,INDIRECT("'"&amp;TRANSPOSE(Tabellenblätter_FPs)&amp;"'!$E$"&amp;ROW()&amp;":$AN$"&amp;ROW())))</f>
        <v>36000</v>
      </c>
      <c r="AH21" s="23">
        <f t="array" aca="1" ref="AH21" ca="1">SUM(SUMIF(INDIRECT("'"&amp;TRANSPOSE(Tabellenblätter_FPs)&amp;"'!$E$5:$AN$5"),AH$5,INDIRECT("'"&amp;TRANSPOSE(Tabellenblätter_FPs)&amp;"'!$E$"&amp;ROW()&amp;":$AN$"&amp;ROW())))</f>
        <v>36000</v>
      </c>
      <c r="AI21" s="23">
        <f t="array" aca="1" ref="AI21" ca="1">SUM(SUMIF(INDIRECT("'"&amp;TRANSPOSE(Tabellenblätter_FPs)&amp;"'!$E$5:$AN$5"),AI$5,INDIRECT("'"&amp;TRANSPOSE(Tabellenblätter_FPs)&amp;"'!$E$"&amp;ROW()&amp;":$AN$"&amp;ROW())))</f>
        <v>36000</v>
      </c>
      <c r="AJ21" s="23">
        <f t="array" aca="1" ref="AJ21" ca="1">SUM(SUMIF(INDIRECT("'"&amp;TRANSPOSE(Tabellenblätter_FPs)&amp;"'!$E$5:$AN$5"),AJ$5,INDIRECT("'"&amp;TRANSPOSE(Tabellenblätter_FPs)&amp;"'!$E$"&amp;ROW()&amp;":$AN$"&amp;ROW())))</f>
        <v>72000</v>
      </c>
      <c r="AK21" s="23">
        <f t="array" aca="1" ref="AK21" ca="1">SUM(SUMIF(INDIRECT("'"&amp;TRANSPOSE(Tabellenblätter_FPs)&amp;"'!$E$5:$AN$5"),AK$5,INDIRECT("'"&amp;TRANSPOSE(Tabellenblätter_FPs)&amp;"'!$E$"&amp;ROW()&amp;":$AN$"&amp;ROW())))</f>
        <v>36000</v>
      </c>
      <c r="AL21" s="23">
        <f t="array" aca="1" ref="AL21" ca="1">SUM(SUMIF(INDIRECT("'"&amp;TRANSPOSE(Tabellenblätter_FPs)&amp;"'!$E$5:$AN$5"),AL$5,INDIRECT("'"&amp;TRANSPOSE(Tabellenblätter_FPs)&amp;"'!$E$"&amp;ROW()&amp;":$AN$"&amp;ROW())))</f>
        <v>36000</v>
      </c>
      <c r="AM21" s="23">
        <f t="array" aca="1" ref="AM21" ca="1">SUM(SUMIF(INDIRECT("'"&amp;TRANSPOSE(Tabellenblätter_FPs)&amp;"'!$E$5:$AN$5"),AM$5,INDIRECT("'"&amp;TRANSPOSE(Tabellenblätter_FPs)&amp;"'!$E$"&amp;ROW()&amp;":$AN$"&amp;ROW())))</f>
        <v>72000</v>
      </c>
      <c r="AN21" s="23">
        <f t="array" aca="1" ref="AN21" ca="1">SUM(SUMIF(INDIRECT("'"&amp;TRANSPOSE(Tabellenblätter_FPs)&amp;"'!$E$5:$AN$5"),AN$5,INDIRECT("'"&amp;TRANSPOSE(Tabellenblätter_FPs)&amp;"'!$E$"&amp;ROW()&amp;":$AN$"&amp;ROW())))</f>
        <v>36000</v>
      </c>
    </row>
    <row r="22" spans="1:47" x14ac:dyDescent="0.25">
      <c r="B22" t="s">
        <v>16</v>
      </c>
      <c r="C22" s="21" t="str">
        <f>VLOOKUP(B22,Leistungen,2,0)</f>
        <v>Beratung u. Vermittlung von Fertig- und Massivhäusern</v>
      </c>
      <c r="D22" s="22"/>
      <c r="E22" s="23">
        <f t="array" aca="1" ref="E22" ca="1">SUM(SUMIF(INDIRECT("'"&amp;TRANSPOSE(Tabellenblätter_FPs)&amp;"'!$E$5:$AN$5"),E$5,INDIRECT("'"&amp;TRANSPOSE(Tabellenblätter_FPs)&amp;"'!$E$"&amp;ROW()&amp;":$AN$"&amp;ROW())))</f>
        <v>0</v>
      </c>
      <c r="F22" s="23">
        <f t="array" aca="1" ref="F22" ca="1">SUM(SUMIF(INDIRECT("'"&amp;TRANSPOSE(Tabellenblätter_FPs)&amp;"'!$E$5:$AN$5"),F$5,INDIRECT("'"&amp;TRANSPOSE(Tabellenblätter_FPs)&amp;"'!$E$"&amp;ROW()&amp;":$AN$"&amp;ROW())))</f>
        <v>0</v>
      </c>
      <c r="G22" s="23">
        <f t="array" aca="1" ref="G22" ca="1">SUM(SUMIF(INDIRECT("'"&amp;TRANSPOSE(Tabellenblätter_FPs)&amp;"'!$E$5:$AN$5"),G$5,INDIRECT("'"&amp;TRANSPOSE(Tabellenblätter_FPs)&amp;"'!$E$"&amp;ROW()&amp;":$AN$"&amp;ROW())))</f>
        <v>26250</v>
      </c>
      <c r="H22" s="23">
        <f t="array" aca="1" ref="H22" ca="1">SUM(SUMIF(INDIRECT("'"&amp;TRANSPOSE(Tabellenblätter_FPs)&amp;"'!$E$5:$AN$5"),H$5,INDIRECT("'"&amp;TRANSPOSE(Tabellenblätter_FPs)&amp;"'!$E$"&amp;ROW()&amp;":$AN$"&amp;ROW())))</f>
        <v>0</v>
      </c>
      <c r="I22" s="23">
        <f t="array" aca="1" ref="I22" ca="1">SUM(SUMIF(INDIRECT("'"&amp;TRANSPOSE(Tabellenblätter_FPs)&amp;"'!$E$5:$AN$5"),I$5,INDIRECT("'"&amp;TRANSPOSE(Tabellenblätter_FPs)&amp;"'!$E$"&amp;ROW()&amp;":$AN$"&amp;ROW())))</f>
        <v>0</v>
      </c>
      <c r="J22" s="23">
        <f t="array" aca="1" ref="J22" ca="1">SUM(SUMIF(INDIRECT("'"&amp;TRANSPOSE(Tabellenblätter_FPs)&amp;"'!$E$5:$AN$5"),J$5,INDIRECT("'"&amp;TRANSPOSE(Tabellenblätter_FPs)&amp;"'!$E$"&amp;ROW()&amp;":$AN$"&amp;ROW())))</f>
        <v>0</v>
      </c>
      <c r="K22" s="23">
        <f t="array" aca="1" ref="K22" ca="1">SUM(SUMIF(INDIRECT("'"&amp;TRANSPOSE(Tabellenblätter_FPs)&amp;"'!$E$5:$AN$5"),K$5,INDIRECT("'"&amp;TRANSPOSE(Tabellenblätter_FPs)&amp;"'!$E$"&amp;ROW()&amp;":$AN$"&amp;ROW())))</f>
        <v>0</v>
      </c>
      <c r="L22" s="23">
        <f t="array" aca="1" ref="L22" ca="1">SUM(SUMIF(INDIRECT("'"&amp;TRANSPOSE(Tabellenblätter_FPs)&amp;"'!$E$5:$AN$5"),L$5,INDIRECT("'"&amp;TRANSPOSE(Tabellenblätter_FPs)&amp;"'!$E$"&amp;ROW()&amp;":$AN$"&amp;ROW())))</f>
        <v>26250</v>
      </c>
      <c r="M22" s="23">
        <f t="array" aca="1" ref="M22" ca="1">SUM(SUMIF(INDIRECT("'"&amp;TRANSPOSE(Tabellenblätter_FPs)&amp;"'!$E$5:$AN$5"),M$5,INDIRECT("'"&amp;TRANSPOSE(Tabellenblätter_FPs)&amp;"'!$E$"&amp;ROW()&amp;":$AN$"&amp;ROW())))</f>
        <v>0</v>
      </c>
      <c r="N22" s="23">
        <f t="array" aca="1" ref="N22" ca="1">SUM(SUMIF(INDIRECT("'"&amp;TRANSPOSE(Tabellenblätter_FPs)&amp;"'!$E$5:$AN$5"),N$5,INDIRECT("'"&amp;TRANSPOSE(Tabellenblätter_FPs)&amp;"'!$E$"&amp;ROW()&amp;":$AN$"&amp;ROW())))</f>
        <v>26250</v>
      </c>
      <c r="O22" s="23">
        <f t="array" aca="1" ref="O22" ca="1">SUM(SUMIF(INDIRECT("'"&amp;TRANSPOSE(Tabellenblätter_FPs)&amp;"'!$E$5:$AN$5"),O$5,INDIRECT("'"&amp;TRANSPOSE(Tabellenblätter_FPs)&amp;"'!$E$"&amp;ROW()&amp;":$AN$"&amp;ROW())))</f>
        <v>0</v>
      </c>
      <c r="P22" s="23">
        <f t="array" aca="1" ref="P22" ca="1">SUM(SUMIF(INDIRECT("'"&amp;TRANSPOSE(Tabellenblätter_FPs)&amp;"'!$E$5:$AN$5"),P$5,INDIRECT("'"&amp;TRANSPOSE(Tabellenblätter_FPs)&amp;"'!$E$"&amp;ROW()&amp;":$AN$"&amp;ROW())))</f>
        <v>26250</v>
      </c>
      <c r="Q22" s="23">
        <f t="array" aca="1" ref="Q22" ca="1">SUM(SUMIF(INDIRECT("'"&amp;TRANSPOSE(Tabellenblätter_FPs)&amp;"'!$E$5:$AN$5"),Q$5,INDIRECT("'"&amp;TRANSPOSE(Tabellenblätter_FPs)&amp;"'!$E$"&amp;ROW()&amp;":$AN$"&amp;ROW())))</f>
        <v>0</v>
      </c>
      <c r="R22" s="23">
        <f t="array" aca="1" ref="R22" ca="1">SUM(SUMIF(INDIRECT("'"&amp;TRANSPOSE(Tabellenblätter_FPs)&amp;"'!$E$5:$AN$5"),R$5,INDIRECT("'"&amp;TRANSPOSE(Tabellenblätter_FPs)&amp;"'!$E$"&amp;ROW()&amp;":$AN$"&amp;ROW())))</f>
        <v>26250</v>
      </c>
      <c r="S22" s="23">
        <f t="array" aca="1" ref="S22" ca="1">SUM(SUMIF(INDIRECT("'"&amp;TRANSPOSE(Tabellenblätter_FPs)&amp;"'!$E$5:$AN$5"),S$5,INDIRECT("'"&amp;TRANSPOSE(Tabellenblätter_FPs)&amp;"'!$E$"&amp;ROW()&amp;":$AN$"&amp;ROW())))</f>
        <v>0</v>
      </c>
      <c r="T22" s="23">
        <f t="array" aca="1" ref="T22" ca="1">SUM(SUMIF(INDIRECT("'"&amp;TRANSPOSE(Tabellenblätter_FPs)&amp;"'!$E$5:$AN$5"),T$5,INDIRECT("'"&amp;TRANSPOSE(Tabellenblätter_FPs)&amp;"'!$E$"&amp;ROW()&amp;":$AN$"&amp;ROW())))</f>
        <v>26250</v>
      </c>
      <c r="U22" s="23">
        <f t="array" aca="1" ref="U22" ca="1">SUM(SUMIF(INDIRECT("'"&amp;TRANSPOSE(Tabellenblätter_FPs)&amp;"'!$E$5:$AN$5"),U$5,INDIRECT("'"&amp;TRANSPOSE(Tabellenblätter_FPs)&amp;"'!$E$"&amp;ROW()&amp;":$AN$"&amp;ROW())))</f>
        <v>0</v>
      </c>
      <c r="V22" s="23">
        <f t="array" aca="1" ref="V22" ca="1">SUM(SUMIF(INDIRECT("'"&amp;TRANSPOSE(Tabellenblätter_FPs)&amp;"'!$E$5:$AN$5"),V$5,INDIRECT("'"&amp;TRANSPOSE(Tabellenblätter_FPs)&amp;"'!$E$"&amp;ROW()&amp;":$AN$"&amp;ROW())))</f>
        <v>26250</v>
      </c>
      <c r="W22" s="23">
        <f t="array" aca="1" ref="W22" ca="1">SUM(SUMIF(INDIRECT("'"&amp;TRANSPOSE(Tabellenblätter_FPs)&amp;"'!$E$5:$AN$5"),W$5,INDIRECT("'"&amp;TRANSPOSE(Tabellenblätter_FPs)&amp;"'!$E$"&amp;ROW()&amp;":$AN$"&amp;ROW())))</f>
        <v>26250</v>
      </c>
      <c r="X22" s="23">
        <f t="array" aca="1" ref="X22" ca="1">SUM(SUMIF(INDIRECT("'"&amp;TRANSPOSE(Tabellenblätter_FPs)&amp;"'!$E$5:$AN$5"),X$5,INDIRECT("'"&amp;TRANSPOSE(Tabellenblätter_FPs)&amp;"'!$E$"&amp;ROW()&amp;":$AN$"&amp;ROW())))</f>
        <v>26250</v>
      </c>
      <c r="Y22" s="23">
        <f t="array" aca="1" ref="Y22" ca="1">SUM(SUMIF(INDIRECT("'"&amp;TRANSPOSE(Tabellenblätter_FPs)&amp;"'!$E$5:$AN$5"),Y$5,INDIRECT("'"&amp;TRANSPOSE(Tabellenblätter_FPs)&amp;"'!$E$"&amp;ROW()&amp;":$AN$"&amp;ROW())))</f>
        <v>26250</v>
      </c>
      <c r="Z22" s="23">
        <f t="array" aca="1" ref="Z22" ca="1">SUM(SUMIF(INDIRECT("'"&amp;TRANSPOSE(Tabellenblätter_FPs)&amp;"'!$E$5:$AN$5"),Z$5,INDIRECT("'"&amp;TRANSPOSE(Tabellenblätter_FPs)&amp;"'!$E$"&amp;ROW()&amp;":$AN$"&amp;ROW())))</f>
        <v>26250</v>
      </c>
      <c r="AA22" s="23">
        <f t="array" aca="1" ref="AA22" ca="1">SUM(SUMIF(INDIRECT("'"&amp;TRANSPOSE(Tabellenblätter_FPs)&amp;"'!$E$5:$AN$5"),AA$5,INDIRECT("'"&amp;TRANSPOSE(Tabellenblätter_FPs)&amp;"'!$E$"&amp;ROW()&amp;":$AN$"&amp;ROW())))</f>
        <v>26250</v>
      </c>
      <c r="AB22" s="23">
        <f t="array" aca="1" ref="AB22" ca="1">SUM(SUMIF(INDIRECT("'"&amp;TRANSPOSE(Tabellenblätter_FPs)&amp;"'!$E$5:$AN$5"),AB$5,INDIRECT("'"&amp;TRANSPOSE(Tabellenblätter_FPs)&amp;"'!$E$"&amp;ROW()&amp;":$AN$"&amp;ROW())))</f>
        <v>26250</v>
      </c>
      <c r="AC22" s="23">
        <f t="array" aca="1" ref="AC22" ca="1">SUM(SUMIF(INDIRECT("'"&amp;TRANSPOSE(Tabellenblätter_FPs)&amp;"'!$E$5:$AN$5"),AC$5,INDIRECT("'"&amp;TRANSPOSE(Tabellenblätter_FPs)&amp;"'!$E$"&amp;ROW()&amp;":$AN$"&amp;ROW())))</f>
        <v>26250</v>
      </c>
      <c r="AD22" s="23">
        <f t="array" aca="1" ref="AD22" ca="1">SUM(SUMIF(INDIRECT("'"&amp;TRANSPOSE(Tabellenblätter_FPs)&amp;"'!$E$5:$AN$5"),AD$5,INDIRECT("'"&amp;TRANSPOSE(Tabellenblätter_FPs)&amp;"'!$E$"&amp;ROW()&amp;":$AN$"&amp;ROW())))</f>
        <v>26250</v>
      </c>
      <c r="AE22" s="23">
        <f t="array" aca="1" ref="AE22" ca="1">SUM(SUMIF(INDIRECT("'"&amp;TRANSPOSE(Tabellenblätter_FPs)&amp;"'!$E$5:$AN$5"),AE$5,INDIRECT("'"&amp;TRANSPOSE(Tabellenblätter_FPs)&amp;"'!$E$"&amp;ROW()&amp;":$AN$"&amp;ROW())))</f>
        <v>26250</v>
      </c>
      <c r="AF22" s="23">
        <f t="array" aca="1" ref="AF22" ca="1">SUM(SUMIF(INDIRECT("'"&amp;TRANSPOSE(Tabellenblätter_FPs)&amp;"'!$E$5:$AN$5"),AF$5,INDIRECT("'"&amp;TRANSPOSE(Tabellenblätter_FPs)&amp;"'!$E$"&amp;ROW()&amp;":$AN$"&amp;ROW())))</f>
        <v>26250</v>
      </c>
      <c r="AG22" s="23">
        <f t="array" aca="1" ref="AG22" ca="1">SUM(SUMIF(INDIRECT("'"&amp;TRANSPOSE(Tabellenblätter_FPs)&amp;"'!$E$5:$AN$5"),AG$5,INDIRECT("'"&amp;TRANSPOSE(Tabellenblätter_FPs)&amp;"'!$E$"&amp;ROW()&amp;":$AN$"&amp;ROW())))</f>
        <v>26250</v>
      </c>
      <c r="AH22" s="23">
        <f t="array" aca="1" ref="AH22" ca="1">SUM(SUMIF(INDIRECT("'"&amp;TRANSPOSE(Tabellenblätter_FPs)&amp;"'!$E$5:$AN$5"),AH$5,INDIRECT("'"&amp;TRANSPOSE(Tabellenblätter_FPs)&amp;"'!$E$"&amp;ROW()&amp;":$AN$"&amp;ROW())))</f>
        <v>26250</v>
      </c>
      <c r="AI22" s="23">
        <f t="array" aca="1" ref="AI22" ca="1">SUM(SUMIF(INDIRECT("'"&amp;TRANSPOSE(Tabellenblätter_FPs)&amp;"'!$E$5:$AN$5"),AI$5,INDIRECT("'"&amp;TRANSPOSE(Tabellenblätter_FPs)&amp;"'!$E$"&amp;ROW()&amp;":$AN$"&amp;ROW())))</f>
        <v>26250</v>
      </c>
      <c r="AJ22" s="23">
        <f t="array" aca="1" ref="AJ22" ca="1">SUM(SUMIF(INDIRECT("'"&amp;TRANSPOSE(Tabellenblätter_FPs)&amp;"'!$E$5:$AN$5"),AJ$5,INDIRECT("'"&amp;TRANSPOSE(Tabellenblätter_FPs)&amp;"'!$E$"&amp;ROW()&amp;":$AN$"&amp;ROW())))</f>
        <v>26250</v>
      </c>
      <c r="AK22" s="23">
        <f t="array" aca="1" ref="AK22" ca="1">SUM(SUMIF(INDIRECT("'"&amp;TRANSPOSE(Tabellenblätter_FPs)&amp;"'!$E$5:$AN$5"),AK$5,INDIRECT("'"&amp;TRANSPOSE(Tabellenblätter_FPs)&amp;"'!$E$"&amp;ROW()&amp;":$AN$"&amp;ROW())))</f>
        <v>52500</v>
      </c>
      <c r="AL22" s="23">
        <f t="array" aca="1" ref="AL22" ca="1">SUM(SUMIF(INDIRECT("'"&amp;TRANSPOSE(Tabellenblätter_FPs)&amp;"'!$E$5:$AN$5"),AL$5,INDIRECT("'"&amp;TRANSPOSE(Tabellenblätter_FPs)&amp;"'!$E$"&amp;ROW()&amp;":$AN$"&amp;ROW())))</f>
        <v>26250</v>
      </c>
      <c r="AM22" s="23">
        <f t="array" aca="1" ref="AM22" ca="1">SUM(SUMIF(INDIRECT("'"&amp;TRANSPOSE(Tabellenblätter_FPs)&amp;"'!$E$5:$AN$5"),AM$5,INDIRECT("'"&amp;TRANSPOSE(Tabellenblätter_FPs)&amp;"'!$E$"&amp;ROW()&amp;":$AN$"&amp;ROW())))</f>
        <v>26250</v>
      </c>
      <c r="AN22" s="23">
        <f t="array" aca="1" ref="AN22" ca="1">SUM(SUMIF(INDIRECT("'"&amp;TRANSPOSE(Tabellenblätter_FPs)&amp;"'!$E$5:$AN$5"),AN$5,INDIRECT("'"&amp;TRANSPOSE(Tabellenblätter_FPs)&amp;"'!$E$"&amp;ROW()&amp;":$AN$"&amp;ROW())))</f>
        <v>26250</v>
      </c>
    </row>
    <row r="23" spans="1:47" ht="5.4" customHeight="1" x14ac:dyDescent="0.25">
      <c r="A23" s="4"/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6"/>
      <c r="AP23" s="6"/>
      <c r="AQ23" s="6"/>
      <c r="AR23" s="6"/>
      <c r="AS23" s="6"/>
      <c r="AT23" s="6"/>
      <c r="AU23" s="6"/>
    </row>
    <row r="24" spans="1:47" x14ac:dyDescent="0.25">
      <c r="B24" t="s">
        <v>17</v>
      </c>
      <c r="C24" s="21" t="str">
        <f>VLOOKUP(B24,Leistungen,2,0)</f>
        <v>Photovoltaik</v>
      </c>
      <c r="D24" s="22"/>
      <c r="E24" s="23">
        <f t="array" aca="1" ref="E24" ca="1">SUM(SUMIF(INDIRECT("'"&amp;TRANSPOSE(Tabellenblätter_FPs)&amp;"'!$E$5:$AN$5"),E$5,INDIRECT("'"&amp;TRANSPOSE(Tabellenblätter_FPs)&amp;"'!$E$"&amp;(ROW()+1)&amp;":$AN$"&amp;(ROW()+1))))</f>
        <v>2400</v>
      </c>
      <c r="F24" s="23">
        <f t="array" aca="1" ref="F24" ca="1">SUM(SUMIF(INDIRECT("'"&amp;TRANSPOSE(Tabellenblätter_FPs)&amp;"'!$E$5:$AN$5"),F$5,INDIRECT("'"&amp;TRANSPOSE(Tabellenblätter_FPs)&amp;"'!$E$"&amp;(ROW()+1)&amp;":$AN$"&amp;(ROW()+1))))</f>
        <v>2400</v>
      </c>
      <c r="G24" s="23">
        <f t="array" aca="1" ref="G24" ca="1">SUM(SUMIF(INDIRECT("'"&amp;TRANSPOSE(Tabellenblätter_FPs)&amp;"'!$E$5:$AN$5"),G$5,INDIRECT("'"&amp;TRANSPOSE(Tabellenblätter_FPs)&amp;"'!$E$"&amp;(ROW()+1)&amp;":$AN$"&amp;(ROW()+1))))</f>
        <v>3600</v>
      </c>
      <c r="H24" s="23">
        <f t="array" aca="1" ref="H24" ca="1">SUM(SUMIF(INDIRECT("'"&amp;TRANSPOSE(Tabellenblätter_FPs)&amp;"'!$E$5:$AN$5"),H$5,INDIRECT("'"&amp;TRANSPOSE(Tabellenblätter_FPs)&amp;"'!$E$"&amp;(ROW()+1)&amp;":$AN$"&amp;(ROW()+1))))</f>
        <v>4800</v>
      </c>
      <c r="I24" s="23">
        <f t="array" aca="1" ref="I24" ca="1">SUM(SUMIF(INDIRECT("'"&amp;TRANSPOSE(Tabellenblätter_FPs)&amp;"'!$E$5:$AN$5"),I$5,INDIRECT("'"&amp;TRANSPOSE(Tabellenblätter_FPs)&amp;"'!$E$"&amp;(ROW()+1)&amp;":$AN$"&amp;(ROW()+1))))</f>
        <v>6000</v>
      </c>
      <c r="J24" s="23">
        <f t="array" aca="1" ref="J24" ca="1">SUM(SUMIF(INDIRECT("'"&amp;TRANSPOSE(Tabellenblätter_FPs)&amp;"'!$E$5:$AN$5"),J$5,INDIRECT("'"&amp;TRANSPOSE(Tabellenblätter_FPs)&amp;"'!$E$"&amp;(ROW()+1)&amp;":$AN$"&amp;(ROW()+1))))</f>
        <v>6000</v>
      </c>
      <c r="K24" s="23">
        <f t="array" aca="1" ref="K24" ca="1">SUM(SUMIF(INDIRECT("'"&amp;TRANSPOSE(Tabellenblätter_FPs)&amp;"'!$E$5:$AN$5"),K$5,INDIRECT("'"&amp;TRANSPOSE(Tabellenblätter_FPs)&amp;"'!$E$"&amp;(ROW()+1)&amp;":$AN$"&amp;(ROW()+1))))</f>
        <v>9600</v>
      </c>
      <c r="L24" s="23">
        <f t="array" aca="1" ref="L24" ca="1">SUM(SUMIF(INDIRECT("'"&amp;TRANSPOSE(Tabellenblätter_FPs)&amp;"'!$E$5:$AN$5"),L$5,INDIRECT("'"&amp;TRANSPOSE(Tabellenblätter_FPs)&amp;"'!$E$"&amp;(ROW()+1)&amp;":$AN$"&amp;(ROW()+1))))</f>
        <v>9600</v>
      </c>
      <c r="M24" s="23">
        <f t="array" aca="1" ref="M24" ca="1">SUM(SUMIF(INDIRECT("'"&amp;TRANSPOSE(Tabellenblätter_FPs)&amp;"'!$E$5:$AN$5"),M$5,INDIRECT("'"&amp;TRANSPOSE(Tabellenblätter_FPs)&amp;"'!$E$"&amp;(ROW()+1)&amp;":$AN$"&amp;(ROW()+1))))</f>
        <v>12000</v>
      </c>
      <c r="N24" s="23">
        <f t="array" aca="1" ref="N24" ca="1">SUM(SUMIF(INDIRECT("'"&amp;TRANSPOSE(Tabellenblätter_FPs)&amp;"'!$E$5:$AN$5"),N$5,INDIRECT("'"&amp;TRANSPOSE(Tabellenblätter_FPs)&amp;"'!$E$"&amp;(ROW()+1)&amp;":$AN$"&amp;(ROW()+1))))</f>
        <v>12000</v>
      </c>
      <c r="O24" s="23">
        <f t="array" aca="1" ref="O24" ca="1">SUM(SUMIF(INDIRECT("'"&amp;TRANSPOSE(Tabellenblätter_FPs)&amp;"'!$E$5:$AN$5"),O$5,INDIRECT("'"&amp;TRANSPOSE(Tabellenblätter_FPs)&amp;"'!$E$"&amp;(ROW()+1)&amp;":$AN$"&amp;(ROW()+1))))</f>
        <v>12000</v>
      </c>
      <c r="P24" s="23">
        <f t="array" aca="1" ref="P24" ca="1">SUM(SUMIF(INDIRECT("'"&amp;TRANSPOSE(Tabellenblätter_FPs)&amp;"'!$E$5:$AN$5"),P$5,INDIRECT("'"&amp;TRANSPOSE(Tabellenblätter_FPs)&amp;"'!$E$"&amp;(ROW()+1)&amp;":$AN$"&amp;(ROW()+1))))</f>
        <v>10800</v>
      </c>
      <c r="Q24" s="23">
        <f t="array" aca="1" ref="Q24" ca="1">SUM(SUMIF(INDIRECT("'"&amp;TRANSPOSE(Tabellenblätter_FPs)&amp;"'!$E$5:$AN$5"),Q$5,INDIRECT("'"&amp;TRANSPOSE(Tabellenblätter_FPs)&amp;"'!$E$"&amp;(ROW()+1)&amp;":$AN$"&amp;(ROW()+1))))</f>
        <v>12000</v>
      </c>
      <c r="R24" s="23">
        <f t="array" aca="1" ref="R24" ca="1">SUM(SUMIF(INDIRECT("'"&amp;TRANSPOSE(Tabellenblätter_FPs)&amp;"'!$E$5:$AN$5"),R$5,INDIRECT("'"&amp;TRANSPOSE(Tabellenblätter_FPs)&amp;"'!$E$"&amp;(ROW()+1)&amp;":$AN$"&amp;(ROW()+1))))</f>
        <v>10800</v>
      </c>
      <c r="S24" s="23">
        <f t="array" aca="1" ref="S24" ca="1">SUM(SUMIF(INDIRECT("'"&amp;TRANSPOSE(Tabellenblätter_FPs)&amp;"'!$E$5:$AN$5"),S$5,INDIRECT("'"&amp;TRANSPOSE(Tabellenblätter_FPs)&amp;"'!$E$"&amp;(ROW()+1)&amp;":$AN$"&amp;(ROW()+1))))</f>
        <v>13200</v>
      </c>
      <c r="T24" s="23">
        <f t="array" aca="1" ref="T24" ca="1">SUM(SUMIF(INDIRECT("'"&amp;TRANSPOSE(Tabellenblätter_FPs)&amp;"'!$E$5:$AN$5"),T$5,INDIRECT("'"&amp;TRANSPOSE(Tabellenblätter_FPs)&amp;"'!$E$"&amp;(ROW()+1)&amp;":$AN$"&amp;(ROW()+1))))</f>
        <v>12000</v>
      </c>
      <c r="U24" s="23">
        <f t="array" aca="1" ref="U24" ca="1">SUM(SUMIF(INDIRECT("'"&amp;TRANSPOSE(Tabellenblätter_FPs)&amp;"'!$E$5:$AN$5"),U$5,INDIRECT("'"&amp;TRANSPOSE(Tabellenblätter_FPs)&amp;"'!$E$"&amp;(ROW()+1)&amp;":$AN$"&amp;(ROW()+1))))</f>
        <v>10800</v>
      </c>
      <c r="V24" s="23">
        <f t="array" aca="1" ref="V24" ca="1">SUM(SUMIF(INDIRECT("'"&amp;TRANSPOSE(Tabellenblätter_FPs)&amp;"'!$E$5:$AN$5"),V$5,INDIRECT("'"&amp;TRANSPOSE(Tabellenblätter_FPs)&amp;"'!$E$"&amp;(ROW()+1)&amp;":$AN$"&amp;(ROW()+1))))</f>
        <v>12000</v>
      </c>
      <c r="W24" s="23">
        <f t="array" aca="1" ref="W24" ca="1">SUM(SUMIF(INDIRECT("'"&amp;TRANSPOSE(Tabellenblätter_FPs)&amp;"'!$E$5:$AN$5"),W$5,INDIRECT("'"&amp;TRANSPOSE(Tabellenblätter_FPs)&amp;"'!$E$"&amp;(ROW()+1)&amp;":$AN$"&amp;(ROW()+1))))</f>
        <v>13200</v>
      </c>
      <c r="X24" s="23">
        <f t="array" aca="1" ref="X24" ca="1">SUM(SUMIF(INDIRECT("'"&amp;TRANSPOSE(Tabellenblätter_FPs)&amp;"'!$E$5:$AN$5"),X$5,INDIRECT("'"&amp;TRANSPOSE(Tabellenblätter_FPs)&amp;"'!$E$"&amp;(ROW()+1)&amp;":$AN$"&amp;(ROW()+1))))</f>
        <v>12000</v>
      </c>
      <c r="Y24" s="23">
        <f t="array" aca="1" ref="Y24" ca="1">SUM(SUMIF(INDIRECT("'"&amp;TRANSPOSE(Tabellenblätter_FPs)&amp;"'!$E$5:$AN$5"),Y$5,INDIRECT("'"&amp;TRANSPOSE(Tabellenblätter_FPs)&amp;"'!$E$"&amp;(ROW()+1)&amp;":$AN$"&amp;(ROW()+1))))</f>
        <v>13200</v>
      </c>
      <c r="Z24" s="23">
        <f t="array" aca="1" ref="Z24" ca="1">SUM(SUMIF(INDIRECT("'"&amp;TRANSPOSE(Tabellenblätter_FPs)&amp;"'!$E$5:$AN$5"),Z$5,INDIRECT("'"&amp;TRANSPOSE(Tabellenblätter_FPs)&amp;"'!$E$"&amp;(ROW()+1)&amp;":$AN$"&amp;(ROW()+1))))</f>
        <v>13200</v>
      </c>
      <c r="AA24" s="23">
        <f t="array" aca="1" ref="AA24" ca="1">SUM(SUMIF(INDIRECT("'"&amp;TRANSPOSE(Tabellenblätter_FPs)&amp;"'!$E$5:$AN$5"),AA$5,INDIRECT("'"&amp;TRANSPOSE(Tabellenblätter_FPs)&amp;"'!$E$"&amp;(ROW()+1)&amp;":$AN$"&amp;(ROW()+1))))</f>
        <v>13200</v>
      </c>
      <c r="AB24" s="23">
        <f t="array" aca="1" ref="AB24" ca="1">SUM(SUMIF(INDIRECT("'"&amp;TRANSPOSE(Tabellenblätter_FPs)&amp;"'!$E$5:$AN$5"),AB$5,INDIRECT("'"&amp;TRANSPOSE(Tabellenblätter_FPs)&amp;"'!$E$"&amp;(ROW()+1)&amp;":$AN$"&amp;(ROW()+1))))</f>
        <v>10800</v>
      </c>
      <c r="AC24" s="23">
        <f t="array" aca="1" ref="AC24" ca="1">SUM(SUMIF(INDIRECT("'"&amp;TRANSPOSE(Tabellenblätter_FPs)&amp;"'!$E$5:$AN$5"),AC$5,INDIRECT("'"&amp;TRANSPOSE(Tabellenblätter_FPs)&amp;"'!$E$"&amp;(ROW()+1)&amp;":$AN$"&amp;(ROW()+1))))</f>
        <v>10800</v>
      </c>
      <c r="AD24" s="23">
        <f t="array" aca="1" ref="AD24" ca="1">SUM(SUMIF(INDIRECT("'"&amp;TRANSPOSE(Tabellenblätter_FPs)&amp;"'!$E$5:$AN$5"),AD$5,INDIRECT("'"&amp;TRANSPOSE(Tabellenblätter_FPs)&amp;"'!$E$"&amp;(ROW()+1)&amp;":$AN$"&amp;(ROW()+1))))</f>
        <v>10800</v>
      </c>
      <c r="AE24" s="23">
        <f t="array" aca="1" ref="AE24" ca="1">SUM(SUMIF(INDIRECT("'"&amp;TRANSPOSE(Tabellenblätter_FPs)&amp;"'!$E$5:$AN$5"),AE$5,INDIRECT("'"&amp;TRANSPOSE(Tabellenblätter_FPs)&amp;"'!$E$"&amp;(ROW()+1)&amp;":$AN$"&amp;(ROW()+1))))</f>
        <v>14400</v>
      </c>
      <c r="AF24" s="23">
        <f t="array" aca="1" ref="AF24" ca="1">SUM(SUMIF(INDIRECT("'"&amp;TRANSPOSE(Tabellenblätter_FPs)&amp;"'!$E$5:$AN$5"),AF$5,INDIRECT("'"&amp;TRANSPOSE(Tabellenblätter_FPs)&amp;"'!$E$"&amp;(ROW()+1)&amp;":$AN$"&amp;(ROW()+1))))</f>
        <v>10800</v>
      </c>
      <c r="AG24" s="23">
        <f t="array" aca="1" ref="AG24" ca="1">SUM(SUMIF(INDIRECT("'"&amp;TRANSPOSE(Tabellenblätter_FPs)&amp;"'!$E$5:$AN$5"),AG$5,INDIRECT("'"&amp;TRANSPOSE(Tabellenblätter_FPs)&amp;"'!$E$"&amp;(ROW()+1)&amp;":$AN$"&amp;(ROW()+1))))</f>
        <v>12000</v>
      </c>
      <c r="AH24" s="23">
        <f t="array" aca="1" ref="AH24" ca="1">SUM(SUMIF(INDIRECT("'"&amp;TRANSPOSE(Tabellenblätter_FPs)&amp;"'!$E$5:$AN$5"),AH$5,INDIRECT("'"&amp;TRANSPOSE(Tabellenblätter_FPs)&amp;"'!$E$"&amp;(ROW()+1)&amp;":$AN$"&amp;(ROW()+1))))</f>
        <v>10800</v>
      </c>
      <c r="AI24" s="23">
        <f t="array" aca="1" ref="AI24" ca="1">SUM(SUMIF(INDIRECT("'"&amp;TRANSPOSE(Tabellenblätter_FPs)&amp;"'!$E$5:$AN$5"),AI$5,INDIRECT("'"&amp;TRANSPOSE(Tabellenblätter_FPs)&amp;"'!$E$"&amp;(ROW()+1)&amp;":$AN$"&amp;(ROW()+1))))</f>
        <v>13200</v>
      </c>
      <c r="AJ24" s="23">
        <f t="array" aca="1" ref="AJ24" ca="1">SUM(SUMIF(INDIRECT("'"&amp;TRANSPOSE(Tabellenblätter_FPs)&amp;"'!$E$5:$AN$5"),AJ$5,INDIRECT("'"&amp;TRANSPOSE(Tabellenblätter_FPs)&amp;"'!$E$"&amp;(ROW()+1)&amp;":$AN$"&amp;(ROW()+1))))</f>
        <v>13200</v>
      </c>
      <c r="AK24" s="23">
        <f t="array" aca="1" ref="AK24" ca="1">SUM(SUMIF(INDIRECT("'"&amp;TRANSPOSE(Tabellenblätter_FPs)&amp;"'!$E$5:$AN$5"),AK$5,INDIRECT("'"&amp;TRANSPOSE(Tabellenblätter_FPs)&amp;"'!$E$"&amp;(ROW()+1)&amp;":$AN$"&amp;(ROW()+1))))</f>
        <v>13200</v>
      </c>
      <c r="AL24" s="23">
        <f t="array" aca="1" ref="AL24" ca="1">SUM(SUMIF(INDIRECT("'"&amp;TRANSPOSE(Tabellenblätter_FPs)&amp;"'!$E$5:$AN$5"),AL$5,INDIRECT("'"&amp;TRANSPOSE(Tabellenblätter_FPs)&amp;"'!$E$"&amp;(ROW()+1)&amp;":$AN$"&amp;(ROW()+1))))</f>
        <v>12000</v>
      </c>
      <c r="AM24" s="23">
        <f t="array" aca="1" ref="AM24" ca="1">SUM(SUMIF(INDIRECT("'"&amp;TRANSPOSE(Tabellenblätter_FPs)&amp;"'!$E$5:$AN$5"),AM$5,INDIRECT("'"&amp;TRANSPOSE(Tabellenblätter_FPs)&amp;"'!$E$"&amp;(ROW()+1)&amp;":$AN$"&amp;(ROW()+1))))</f>
        <v>13200</v>
      </c>
      <c r="AN24" s="23">
        <f t="array" aca="1" ref="AN24" ca="1">SUM(SUMIF(INDIRECT("'"&amp;TRANSPOSE(Tabellenblätter_FPs)&amp;"'!$E$5:$AN$5"),AN$5,INDIRECT("'"&amp;TRANSPOSE(Tabellenblätter_FPs)&amp;"'!$E$"&amp;(ROW()+1)&amp;":$AN$"&amp;(ROW()+1))))</f>
        <v>12000</v>
      </c>
    </row>
    <row r="25" spans="1:47" x14ac:dyDescent="0.25">
      <c r="B25" t="s">
        <v>18</v>
      </c>
      <c r="C25" s="21" t="str">
        <f>VLOOKUP(B25,Leistungen,2,0)</f>
        <v>Heizung und Solarthermie</v>
      </c>
      <c r="D25" s="22"/>
      <c r="E25" s="23">
        <f t="array" aca="1" ref="E25" ca="1">SUM(SUMIF(INDIRECT("'"&amp;TRANSPOSE(Tabellenblätter_FPs)&amp;"'!$E$5:$AN$5"),E$5,INDIRECT("'"&amp;TRANSPOSE(Tabellenblätter_FPs)&amp;"'!$E$"&amp;(ROW()+1)&amp;":$AN$"&amp;(ROW()+1))))</f>
        <v>2400</v>
      </c>
      <c r="F25" s="23">
        <f t="array" aca="1" ref="F25" ca="1">SUM(SUMIF(INDIRECT("'"&amp;TRANSPOSE(Tabellenblätter_FPs)&amp;"'!$E$5:$AN$5"),F$5,INDIRECT("'"&amp;TRANSPOSE(Tabellenblätter_FPs)&amp;"'!$E$"&amp;(ROW()+1)&amp;":$AN$"&amp;(ROW()+1))))</f>
        <v>2400</v>
      </c>
      <c r="G25" s="23">
        <f t="array" aca="1" ref="G25" ca="1">SUM(SUMIF(INDIRECT("'"&amp;TRANSPOSE(Tabellenblätter_FPs)&amp;"'!$E$5:$AN$5"),G$5,INDIRECT("'"&amp;TRANSPOSE(Tabellenblätter_FPs)&amp;"'!$E$"&amp;(ROW()+1)&amp;":$AN$"&amp;(ROW()+1))))</f>
        <v>3600</v>
      </c>
      <c r="H25" s="23">
        <f t="array" aca="1" ref="H25" ca="1">SUM(SUMIF(INDIRECT("'"&amp;TRANSPOSE(Tabellenblätter_FPs)&amp;"'!$E$5:$AN$5"),H$5,INDIRECT("'"&amp;TRANSPOSE(Tabellenblätter_FPs)&amp;"'!$E$"&amp;(ROW()+1)&amp;":$AN$"&amp;(ROW()+1))))</f>
        <v>4800</v>
      </c>
      <c r="I25" s="23">
        <f t="array" aca="1" ref="I25" ca="1">SUM(SUMIF(INDIRECT("'"&amp;TRANSPOSE(Tabellenblätter_FPs)&amp;"'!$E$5:$AN$5"),I$5,INDIRECT("'"&amp;TRANSPOSE(Tabellenblätter_FPs)&amp;"'!$E$"&amp;(ROW()+1)&amp;":$AN$"&amp;(ROW()+1))))</f>
        <v>6000</v>
      </c>
      <c r="J25" s="23">
        <f t="array" aca="1" ref="J25" ca="1">SUM(SUMIF(INDIRECT("'"&amp;TRANSPOSE(Tabellenblätter_FPs)&amp;"'!$E$5:$AN$5"),J$5,INDIRECT("'"&amp;TRANSPOSE(Tabellenblätter_FPs)&amp;"'!$E$"&amp;(ROW()+1)&amp;":$AN$"&amp;(ROW()+1))))</f>
        <v>6000</v>
      </c>
      <c r="K25" s="23">
        <f t="array" aca="1" ref="K25" ca="1">SUM(SUMIF(INDIRECT("'"&amp;TRANSPOSE(Tabellenblätter_FPs)&amp;"'!$E$5:$AN$5"),K$5,INDIRECT("'"&amp;TRANSPOSE(Tabellenblätter_FPs)&amp;"'!$E$"&amp;(ROW()+1)&amp;":$AN$"&amp;(ROW()+1))))</f>
        <v>9600</v>
      </c>
      <c r="L25" s="23">
        <f t="array" aca="1" ref="L25" ca="1">SUM(SUMIF(INDIRECT("'"&amp;TRANSPOSE(Tabellenblätter_FPs)&amp;"'!$E$5:$AN$5"),L$5,INDIRECT("'"&amp;TRANSPOSE(Tabellenblätter_FPs)&amp;"'!$E$"&amp;(ROW()+1)&amp;":$AN$"&amp;(ROW()+1))))</f>
        <v>9600</v>
      </c>
      <c r="M25" s="23">
        <f t="array" aca="1" ref="M25" ca="1">SUM(SUMIF(INDIRECT("'"&amp;TRANSPOSE(Tabellenblätter_FPs)&amp;"'!$E$5:$AN$5"),M$5,INDIRECT("'"&amp;TRANSPOSE(Tabellenblätter_FPs)&amp;"'!$E$"&amp;(ROW()+1)&amp;":$AN$"&amp;(ROW()+1))))</f>
        <v>12000</v>
      </c>
      <c r="N25" s="23">
        <f t="array" aca="1" ref="N25" ca="1">SUM(SUMIF(INDIRECT("'"&amp;TRANSPOSE(Tabellenblätter_FPs)&amp;"'!$E$5:$AN$5"),N$5,INDIRECT("'"&amp;TRANSPOSE(Tabellenblätter_FPs)&amp;"'!$E$"&amp;(ROW()+1)&amp;":$AN$"&amp;(ROW()+1))))</f>
        <v>12000</v>
      </c>
      <c r="O25" s="23">
        <f t="array" aca="1" ref="O25" ca="1">SUM(SUMIF(INDIRECT("'"&amp;TRANSPOSE(Tabellenblätter_FPs)&amp;"'!$E$5:$AN$5"),O$5,INDIRECT("'"&amp;TRANSPOSE(Tabellenblätter_FPs)&amp;"'!$E$"&amp;(ROW()+1)&amp;":$AN$"&amp;(ROW()+1))))</f>
        <v>12000</v>
      </c>
      <c r="P25" s="23">
        <f t="array" aca="1" ref="P25" ca="1">SUM(SUMIF(INDIRECT("'"&amp;TRANSPOSE(Tabellenblätter_FPs)&amp;"'!$E$5:$AN$5"),P$5,INDIRECT("'"&amp;TRANSPOSE(Tabellenblätter_FPs)&amp;"'!$E$"&amp;(ROW()+1)&amp;":$AN$"&amp;(ROW()+1))))</f>
        <v>10800</v>
      </c>
      <c r="Q25" s="23">
        <f t="array" aca="1" ref="Q25" ca="1">SUM(SUMIF(INDIRECT("'"&amp;TRANSPOSE(Tabellenblätter_FPs)&amp;"'!$E$5:$AN$5"),Q$5,INDIRECT("'"&amp;TRANSPOSE(Tabellenblätter_FPs)&amp;"'!$E$"&amp;(ROW()+1)&amp;":$AN$"&amp;(ROW()+1))))</f>
        <v>12000</v>
      </c>
      <c r="R25" s="23">
        <f t="array" aca="1" ref="R25" ca="1">SUM(SUMIF(INDIRECT("'"&amp;TRANSPOSE(Tabellenblätter_FPs)&amp;"'!$E$5:$AN$5"),R$5,INDIRECT("'"&amp;TRANSPOSE(Tabellenblätter_FPs)&amp;"'!$E$"&amp;(ROW()+1)&amp;":$AN$"&amp;(ROW()+1))))</f>
        <v>10800</v>
      </c>
      <c r="S25" s="23">
        <f t="array" aca="1" ref="S25" ca="1">SUM(SUMIF(INDIRECT("'"&amp;TRANSPOSE(Tabellenblätter_FPs)&amp;"'!$E$5:$AN$5"),S$5,INDIRECT("'"&amp;TRANSPOSE(Tabellenblätter_FPs)&amp;"'!$E$"&amp;(ROW()+1)&amp;":$AN$"&amp;(ROW()+1))))</f>
        <v>13200</v>
      </c>
      <c r="T25" s="23">
        <f t="array" aca="1" ref="T25" ca="1">SUM(SUMIF(INDIRECT("'"&amp;TRANSPOSE(Tabellenblätter_FPs)&amp;"'!$E$5:$AN$5"),T$5,INDIRECT("'"&amp;TRANSPOSE(Tabellenblätter_FPs)&amp;"'!$E$"&amp;(ROW()+1)&amp;":$AN$"&amp;(ROW()+1))))</f>
        <v>12000</v>
      </c>
      <c r="U25" s="23">
        <f t="array" aca="1" ref="U25" ca="1">SUM(SUMIF(INDIRECT("'"&amp;TRANSPOSE(Tabellenblätter_FPs)&amp;"'!$E$5:$AN$5"),U$5,INDIRECT("'"&amp;TRANSPOSE(Tabellenblätter_FPs)&amp;"'!$E$"&amp;(ROW()+1)&amp;":$AN$"&amp;(ROW()+1))))</f>
        <v>10800</v>
      </c>
      <c r="V25" s="23">
        <f t="array" aca="1" ref="V25" ca="1">SUM(SUMIF(INDIRECT("'"&amp;TRANSPOSE(Tabellenblätter_FPs)&amp;"'!$E$5:$AN$5"),V$5,INDIRECT("'"&amp;TRANSPOSE(Tabellenblätter_FPs)&amp;"'!$E$"&amp;(ROW()+1)&amp;":$AN$"&amp;(ROW()+1))))</f>
        <v>12000</v>
      </c>
      <c r="W25" s="23">
        <f t="array" aca="1" ref="W25" ca="1">SUM(SUMIF(INDIRECT("'"&amp;TRANSPOSE(Tabellenblätter_FPs)&amp;"'!$E$5:$AN$5"),W$5,INDIRECT("'"&amp;TRANSPOSE(Tabellenblätter_FPs)&amp;"'!$E$"&amp;(ROW()+1)&amp;":$AN$"&amp;(ROW()+1))))</f>
        <v>13200</v>
      </c>
      <c r="X25" s="23">
        <f t="array" aca="1" ref="X25" ca="1">SUM(SUMIF(INDIRECT("'"&amp;TRANSPOSE(Tabellenblätter_FPs)&amp;"'!$E$5:$AN$5"),X$5,INDIRECT("'"&amp;TRANSPOSE(Tabellenblätter_FPs)&amp;"'!$E$"&amp;(ROW()+1)&amp;":$AN$"&amp;(ROW()+1))))</f>
        <v>12000</v>
      </c>
      <c r="Y25" s="23">
        <f t="array" aca="1" ref="Y25" ca="1">SUM(SUMIF(INDIRECT("'"&amp;TRANSPOSE(Tabellenblätter_FPs)&amp;"'!$E$5:$AN$5"),Y$5,INDIRECT("'"&amp;TRANSPOSE(Tabellenblätter_FPs)&amp;"'!$E$"&amp;(ROW()+1)&amp;":$AN$"&amp;(ROW()+1))))</f>
        <v>13200</v>
      </c>
      <c r="Z25" s="23">
        <f t="array" aca="1" ref="Z25" ca="1">SUM(SUMIF(INDIRECT("'"&amp;TRANSPOSE(Tabellenblätter_FPs)&amp;"'!$E$5:$AN$5"),Z$5,INDIRECT("'"&amp;TRANSPOSE(Tabellenblätter_FPs)&amp;"'!$E$"&amp;(ROW()+1)&amp;":$AN$"&amp;(ROW()+1))))</f>
        <v>13200</v>
      </c>
      <c r="AA25" s="23">
        <f t="array" aca="1" ref="AA25" ca="1">SUM(SUMIF(INDIRECT("'"&amp;TRANSPOSE(Tabellenblätter_FPs)&amp;"'!$E$5:$AN$5"),AA$5,INDIRECT("'"&amp;TRANSPOSE(Tabellenblätter_FPs)&amp;"'!$E$"&amp;(ROW()+1)&amp;":$AN$"&amp;(ROW()+1))))</f>
        <v>13200</v>
      </c>
      <c r="AB25" s="23">
        <f t="array" aca="1" ref="AB25" ca="1">SUM(SUMIF(INDIRECT("'"&amp;TRANSPOSE(Tabellenblätter_FPs)&amp;"'!$E$5:$AN$5"),AB$5,INDIRECT("'"&amp;TRANSPOSE(Tabellenblätter_FPs)&amp;"'!$E$"&amp;(ROW()+1)&amp;":$AN$"&amp;(ROW()+1))))</f>
        <v>10800</v>
      </c>
      <c r="AC25" s="23">
        <f t="array" aca="1" ref="AC25" ca="1">SUM(SUMIF(INDIRECT("'"&amp;TRANSPOSE(Tabellenblätter_FPs)&amp;"'!$E$5:$AN$5"),AC$5,INDIRECT("'"&amp;TRANSPOSE(Tabellenblätter_FPs)&amp;"'!$E$"&amp;(ROW()+1)&amp;":$AN$"&amp;(ROW()+1))))</f>
        <v>10800</v>
      </c>
      <c r="AD25" s="23">
        <f t="array" aca="1" ref="AD25" ca="1">SUM(SUMIF(INDIRECT("'"&amp;TRANSPOSE(Tabellenblätter_FPs)&amp;"'!$E$5:$AN$5"),AD$5,INDIRECT("'"&amp;TRANSPOSE(Tabellenblätter_FPs)&amp;"'!$E$"&amp;(ROW()+1)&amp;":$AN$"&amp;(ROW()+1))))</f>
        <v>10800</v>
      </c>
      <c r="AE25" s="23">
        <f t="array" aca="1" ref="AE25" ca="1">SUM(SUMIF(INDIRECT("'"&amp;TRANSPOSE(Tabellenblätter_FPs)&amp;"'!$E$5:$AN$5"),AE$5,INDIRECT("'"&amp;TRANSPOSE(Tabellenblätter_FPs)&amp;"'!$E$"&amp;(ROW()+1)&amp;":$AN$"&amp;(ROW()+1))))</f>
        <v>14400</v>
      </c>
      <c r="AF25" s="23">
        <f t="array" aca="1" ref="AF25" ca="1">SUM(SUMIF(INDIRECT("'"&amp;TRANSPOSE(Tabellenblätter_FPs)&amp;"'!$E$5:$AN$5"),AF$5,INDIRECT("'"&amp;TRANSPOSE(Tabellenblätter_FPs)&amp;"'!$E$"&amp;(ROW()+1)&amp;":$AN$"&amp;(ROW()+1))))</f>
        <v>10800</v>
      </c>
      <c r="AG25" s="23">
        <f t="array" aca="1" ref="AG25" ca="1">SUM(SUMIF(INDIRECT("'"&amp;TRANSPOSE(Tabellenblätter_FPs)&amp;"'!$E$5:$AN$5"),AG$5,INDIRECT("'"&amp;TRANSPOSE(Tabellenblätter_FPs)&amp;"'!$E$"&amp;(ROW()+1)&amp;":$AN$"&amp;(ROW()+1))))</f>
        <v>12000</v>
      </c>
      <c r="AH25" s="23">
        <f t="array" aca="1" ref="AH25" ca="1">SUM(SUMIF(INDIRECT("'"&amp;TRANSPOSE(Tabellenblätter_FPs)&amp;"'!$E$5:$AN$5"),AH$5,INDIRECT("'"&amp;TRANSPOSE(Tabellenblätter_FPs)&amp;"'!$E$"&amp;(ROW()+1)&amp;":$AN$"&amp;(ROW()+1))))</f>
        <v>10800</v>
      </c>
      <c r="AI25" s="23">
        <f t="array" aca="1" ref="AI25" ca="1">SUM(SUMIF(INDIRECT("'"&amp;TRANSPOSE(Tabellenblätter_FPs)&amp;"'!$E$5:$AN$5"),AI$5,INDIRECT("'"&amp;TRANSPOSE(Tabellenblätter_FPs)&amp;"'!$E$"&amp;(ROW()+1)&amp;":$AN$"&amp;(ROW()+1))))</f>
        <v>13200</v>
      </c>
      <c r="AJ25" s="23">
        <f t="array" aca="1" ref="AJ25" ca="1">SUM(SUMIF(INDIRECT("'"&amp;TRANSPOSE(Tabellenblätter_FPs)&amp;"'!$E$5:$AN$5"),AJ$5,INDIRECT("'"&amp;TRANSPOSE(Tabellenblätter_FPs)&amp;"'!$E$"&amp;(ROW()+1)&amp;":$AN$"&amp;(ROW()+1))))</f>
        <v>13200</v>
      </c>
      <c r="AK25" s="23">
        <f t="array" aca="1" ref="AK25" ca="1">SUM(SUMIF(INDIRECT("'"&amp;TRANSPOSE(Tabellenblätter_FPs)&amp;"'!$E$5:$AN$5"),AK$5,INDIRECT("'"&amp;TRANSPOSE(Tabellenblätter_FPs)&amp;"'!$E$"&amp;(ROW()+1)&amp;":$AN$"&amp;(ROW()+1))))</f>
        <v>13200</v>
      </c>
      <c r="AL25" s="23">
        <f t="array" aca="1" ref="AL25" ca="1">SUM(SUMIF(INDIRECT("'"&amp;TRANSPOSE(Tabellenblätter_FPs)&amp;"'!$E$5:$AN$5"),AL$5,INDIRECT("'"&amp;TRANSPOSE(Tabellenblätter_FPs)&amp;"'!$E$"&amp;(ROW()+1)&amp;":$AN$"&amp;(ROW()+1))))</f>
        <v>12000</v>
      </c>
      <c r="AM25" s="23">
        <f t="array" aca="1" ref="AM25" ca="1">SUM(SUMIF(INDIRECT("'"&amp;TRANSPOSE(Tabellenblätter_FPs)&amp;"'!$E$5:$AN$5"),AM$5,INDIRECT("'"&amp;TRANSPOSE(Tabellenblätter_FPs)&amp;"'!$E$"&amp;(ROW()+1)&amp;":$AN$"&amp;(ROW()+1))))</f>
        <v>13200</v>
      </c>
      <c r="AN25" s="23">
        <f t="array" aca="1" ref="AN25" ca="1">SUM(SUMIF(INDIRECT("'"&amp;TRANSPOSE(Tabellenblätter_FPs)&amp;"'!$E$5:$AN$5"),AN$5,INDIRECT("'"&amp;TRANSPOSE(Tabellenblätter_FPs)&amp;"'!$E$"&amp;(ROW()+1)&amp;":$AN$"&amp;(ROW()+1))))</f>
        <v>12000</v>
      </c>
    </row>
    <row r="26" spans="1:47" x14ac:dyDescent="0.25">
      <c r="B26" t="s">
        <v>19</v>
      </c>
      <c r="C26" s="21" t="str">
        <f>VLOOKUP(B26,Leistungen,2,0)</f>
        <v>Ratenkredite (Konsumenten, Innendesign, Auto, Motorrad, IT)</v>
      </c>
      <c r="D26" s="22"/>
      <c r="E26" s="23">
        <f t="array" aca="1" ref="E26" ca="1">SUM(SUMIF(INDIRECT("'"&amp;TRANSPOSE(Tabellenblätter_FPs)&amp;"'!$E$5:$AN$5"),E$5,INDIRECT("'"&amp;TRANSPOSE(Tabellenblätter_FPs)&amp;"'!$E$"&amp;(ROW()+1)&amp;":$AN$"&amp;(ROW()+1))))</f>
        <v>3600</v>
      </c>
      <c r="F26" s="23">
        <f t="array" aca="1" ref="F26" ca="1">SUM(SUMIF(INDIRECT("'"&amp;TRANSPOSE(Tabellenblätter_FPs)&amp;"'!$E$5:$AN$5"),F$5,INDIRECT("'"&amp;TRANSPOSE(Tabellenblätter_FPs)&amp;"'!$E$"&amp;(ROW()+1)&amp;":$AN$"&amp;(ROW()+1))))</f>
        <v>3600</v>
      </c>
      <c r="G26" s="23">
        <f t="array" aca="1" ref="G26" ca="1">SUM(SUMIF(INDIRECT("'"&amp;TRANSPOSE(Tabellenblätter_FPs)&amp;"'!$E$5:$AN$5"),G$5,INDIRECT("'"&amp;TRANSPOSE(Tabellenblätter_FPs)&amp;"'!$E$"&amp;(ROW()+1)&amp;":$AN$"&amp;(ROW()+1))))</f>
        <v>5400</v>
      </c>
      <c r="H26" s="23">
        <f t="array" aca="1" ref="H26" ca="1">SUM(SUMIF(INDIRECT("'"&amp;TRANSPOSE(Tabellenblätter_FPs)&amp;"'!$E$5:$AN$5"),H$5,INDIRECT("'"&amp;TRANSPOSE(Tabellenblätter_FPs)&amp;"'!$E$"&amp;(ROW()+1)&amp;":$AN$"&amp;(ROW()+1))))</f>
        <v>7200</v>
      </c>
      <c r="I26" s="23">
        <f t="array" aca="1" ref="I26" ca="1">SUM(SUMIF(INDIRECT("'"&amp;TRANSPOSE(Tabellenblätter_FPs)&amp;"'!$E$5:$AN$5"),I$5,INDIRECT("'"&amp;TRANSPOSE(Tabellenblätter_FPs)&amp;"'!$E$"&amp;(ROW()+1)&amp;":$AN$"&amp;(ROW()+1))))</f>
        <v>9000</v>
      </c>
      <c r="J26" s="23">
        <f t="array" aca="1" ref="J26" ca="1">SUM(SUMIF(INDIRECT("'"&amp;TRANSPOSE(Tabellenblätter_FPs)&amp;"'!$E$5:$AN$5"),J$5,INDIRECT("'"&amp;TRANSPOSE(Tabellenblätter_FPs)&amp;"'!$E$"&amp;(ROW()+1)&amp;":$AN$"&amp;(ROW()+1))))</f>
        <v>9000</v>
      </c>
      <c r="K26" s="23">
        <f t="array" aca="1" ref="K26" ca="1">SUM(SUMIF(INDIRECT("'"&amp;TRANSPOSE(Tabellenblätter_FPs)&amp;"'!$E$5:$AN$5"),K$5,INDIRECT("'"&amp;TRANSPOSE(Tabellenblätter_FPs)&amp;"'!$E$"&amp;(ROW()+1)&amp;":$AN$"&amp;(ROW()+1))))</f>
        <v>14400</v>
      </c>
      <c r="L26" s="23">
        <f t="array" aca="1" ref="L26" ca="1">SUM(SUMIF(INDIRECT("'"&amp;TRANSPOSE(Tabellenblätter_FPs)&amp;"'!$E$5:$AN$5"),L$5,INDIRECT("'"&amp;TRANSPOSE(Tabellenblätter_FPs)&amp;"'!$E$"&amp;(ROW()+1)&amp;":$AN$"&amp;(ROW()+1))))</f>
        <v>14400</v>
      </c>
      <c r="M26" s="23">
        <f t="array" aca="1" ref="M26" ca="1">SUM(SUMIF(INDIRECT("'"&amp;TRANSPOSE(Tabellenblätter_FPs)&amp;"'!$E$5:$AN$5"),M$5,INDIRECT("'"&amp;TRANSPOSE(Tabellenblätter_FPs)&amp;"'!$E$"&amp;(ROW()+1)&amp;":$AN$"&amp;(ROW()+1))))</f>
        <v>18000</v>
      </c>
      <c r="N26" s="23">
        <f t="array" aca="1" ref="N26" ca="1">SUM(SUMIF(INDIRECT("'"&amp;TRANSPOSE(Tabellenblätter_FPs)&amp;"'!$E$5:$AN$5"),N$5,INDIRECT("'"&amp;TRANSPOSE(Tabellenblätter_FPs)&amp;"'!$E$"&amp;(ROW()+1)&amp;":$AN$"&amp;(ROW()+1))))</f>
        <v>18000</v>
      </c>
      <c r="O26" s="23">
        <f t="array" aca="1" ref="O26" ca="1">SUM(SUMIF(INDIRECT("'"&amp;TRANSPOSE(Tabellenblätter_FPs)&amp;"'!$E$5:$AN$5"),O$5,INDIRECT("'"&amp;TRANSPOSE(Tabellenblätter_FPs)&amp;"'!$E$"&amp;(ROW()+1)&amp;":$AN$"&amp;(ROW()+1))))</f>
        <v>18000</v>
      </c>
      <c r="P26" s="23">
        <f t="array" aca="1" ref="P26" ca="1">SUM(SUMIF(INDIRECT("'"&amp;TRANSPOSE(Tabellenblätter_FPs)&amp;"'!$E$5:$AN$5"),P$5,INDIRECT("'"&amp;TRANSPOSE(Tabellenblätter_FPs)&amp;"'!$E$"&amp;(ROW()+1)&amp;":$AN$"&amp;(ROW()+1))))</f>
        <v>16200</v>
      </c>
      <c r="Q26" s="23">
        <f t="array" aca="1" ref="Q26" ca="1">SUM(SUMIF(INDIRECT("'"&amp;TRANSPOSE(Tabellenblätter_FPs)&amp;"'!$E$5:$AN$5"),Q$5,INDIRECT("'"&amp;TRANSPOSE(Tabellenblätter_FPs)&amp;"'!$E$"&amp;(ROW()+1)&amp;":$AN$"&amp;(ROW()+1))))</f>
        <v>18000</v>
      </c>
      <c r="R26" s="23">
        <f t="array" aca="1" ref="R26" ca="1">SUM(SUMIF(INDIRECT("'"&amp;TRANSPOSE(Tabellenblätter_FPs)&amp;"'!$E$5:$AN$5"),R$5,INDIRECT("'"&amp;TRANSPOSE(Tabellenblätter_FPs)&amp;"'!$E$"&amp;(ROW()+1)&amp;":$AN$"&amp;(ROW()+1))))</f>
        <v>16200</v>
      </c>
      <c r="S26" s="23">
        <f t="array" aca="1" ref="S26" ca="1">SUM(SUMIF(INDIRECT("'"&amp;TRANSPOSE(Tabellenblätter_FPs)&amp;"'!$E$5:$AN$5"),S$5,INDIRECT("'"&amp;TRANSPOSE(Tabellenblätter_FPs)&amp;"'!$E$"&amp;(ROW()+1)&amp;":$AN$"&amp;(ROW()+1))))</f>
        <v>19800</v>
      </c>
      <c r="T26" s="23">
        <f t="array" aca="1" ref="T26" ca="1">SUM(SUMIF(INDIRECT("'"&amp;TRANSPOSE(Tabellenblätter_FPs)&amp;"'!$E$5:$AN$5"),T$5,INDIRECT("'"&amp;TRANSPOSE(Tabellenblätter_FPs)&amp;"'!$E$"&amp;(ROW()+1)&amp;":$AN$"&amp;(ROW()+1))))</f>
        <v>18000</v>
      </c>
      <c r="U26" s="23">
        <f t="array" aca="1" ref="U26" ca="1">SUM(SUMIF(INDIRECT("'"&amp;TRANSPOSE(Tabellenblätter_FPs)&amp;"'!$E$5:$AN$5"),U$5,INDIRECT("'"&amp;TRANSPOSE(Tabellenblätter_FPs)&amp;"'!$E$"&amp;(ROW()+1)&amp;":$AN$"&amp;(ROW()+1))))</f>
        <v>16200</v>
      </c>
      <c r="V26" s="23">
        <f t="array" aca="1" ref="V26" ca="1">SUM(SUMIF(INDIRECT("'"&amp;TRANSPOSE(Tabellenblätter_FPs)&amp;"'!$E$5:$AN$5"),V$5,INDIRECT("'"&amp;TRANSPOSE(Tabellenblätter_FPs)&amp;"'!$E$"&amp;(ROW()+1)&amp;":$AN$"&amp;(ROW()+1))))</f>
        <v>18000</v>
      </c>
      <c r="W26" s="23">
        <f t="array" aca="1" ref="W26" ca="1">SUM(SUMIF(INDIRECT("'"&amp;TRANSPOSE(Tabellenblätter_FPs)&amp;"'!$E$5:$AN$5"),W$5,INDIRECT("'"&amp;TRANSPOSE(Tabellenblätter_FPs)&amp;"'!$E$"&amp;(ROW()+1)&amp;":$AN$"&amp;(ROW()+1))))</f>
        <v>19800</v>
      </c>
      <c r="X26" s="23">
        <f t="array" aca="1" ref="X26" ca="1">SUM(SUMIF(INDIRECT("'"&amp;TRANSPOSE(Tabellenblätter_FPs)&amp;"'!$E$5:$AN$5"),X$5,INDIRECT("'"&amp;TRANSPOSE(Tabellenblätter_FPs)&amp;"'!$E$"&amp;(ROW()+1)&amp;":$AN$"&amp;(ROW()+1))))</f>
        <v>18000</v>
      </c>
      <c r="Y26" s="23">
        <f t="array" aca="1" ref="Y26" ca="1">SUM(SUMIF(INDIRECT("'"&amp;TRANSPOSE(Tabellenblätter_FPs)&amp;"'!$E$5:$AN$5"),Y$5,INDIRECT("'"&amp;TRANSPOSE(Tabellenblätter_FPs)&amp;"'!$E$"&amp;(ROW()+1)&amp;":$AN$"&amp;(ROW()+1))))</f>
        <v>19800</v>
      </c>
      <c r="Z26" s="23">
        <f t="array" aca="1" ref="Z26" ca="1">SUM(SUMIF(INDIRECT("'"&amp;TRANSPOSE(Tabellenblätter_FPs)&amp;"'!$E$5:$AN$5"),Z$5,INDIRECT("'"&amp;TRANSPOSE(Tabellenblätter_FPs)&amp;"'!$E$"&amp;(ROW()+1)&amp;":$AN$"&amp;(ROW()+1))))</f>
        <v>19800</v>
      </c>
      <c r="AA26" s="23">
        <f t="array" aca="1" ref="AA26" ca="1">SUM(SUMIF(INDIRECT("'"&amp;TRANSPOSE(Tabellenblätter_FPs)&amp;"'!$E$5:$AN$5"),AA$5,INDIRECT("'"&amp;TRANSPOSE(Tabellenblätter_FPs)&amp;"'!$E$"&amp;(ROW()+1)&amp;":$AN$"&amp;(ROW()+1))))</f>
        <v>19800</v>
      </c>
      <c r="AB26" s="23">
        <f t="array" aca="1" ref="AB26" ca="1">SUM(SUMIF(INDIRECT("'"&amp;TRANSPOSE(Tabellenblätter_FPs)&amp;"'!$E$5:$AN$5"),AB$5,INDIRECT("'"&amp;TRANSPOSE(Tabellenblätter_FPs)&amp;"'!$E$"&amp;(ROW()+1)&amp;":$AN$"&amp;(ROW()+1))))</f>
        <v>16200</v>
      </c>
      <c r="AC26" s="23">
        <f t="array" aca="1" ref="AC26" ca="1">SUM(SUMIF(INDIRECT("'"&amp;TRANSPOSE(Tabellenblätter_FPs)&amp;"'!$E$5:$AN$5"),AC$5,INDIRECT("'"&amp;TRANSPOSE(Tabellenblätter_FPs)&amp;"'!$E$"&amp;(ROW()+1)&amp;":$AN$"&amp;(ROW()+1))))</f>
        <v>16200</v>
      </c>
      <c r="AD26" s="23">
        <f t="array" aca="1" ref="AD26" ca="1">SUM(SUMIF(INDIRECT("'"&amp;TRANSPOSE(Tabellenblätter_FPs)&amp;"'!$E$5:$AN$5"),AD$5,INDIRECT("'"&amp;TRANSPOSE(Tabellenblätter_FPs)&amp;"'!$E$"&amp;(ROW()+1)&amp;":$AN$"&amp;(ROW()+1))))</f>
        <v>16200</v>
      </c>
      <c r="AE26" s="23">
        <f t="array" aca="1" ref="AE26" ca="1">SUM(SUMIF(INDIRECT("'"&amp;TRANSPOSE(Tabellenblätter_FPs)&amp;"'!$E$5:$AN$5"),AE$5,INDIRECT("'"&amp;TRANSPOSE(Tabellenblätter_FPs)&amp;"'!$E$"&amp;(ROW()+1)&amp;":$AN$"&amp;(ROW()+1))))</f>
        <v>21600</v>
      </c>
      <c r="AF26" s="23">
        <f t="array" aca="1" ref="AF26" ca="1">SUM(SUMIF(INDIRECT("'"&amp;TRANSPOSE(Tabellenblätter_FPs)&amp;"'!$E$5:$AN$5"),AF$5,INDIRECT("'"&amp;TRANSPOSE(Tabellenblätter_FPs)&amp;"'!$E$"&amp;(ROW()+1)&amp;":$AN$"&amp;(ROW()+1))))</f>
        <v>16200</v>
      </c>
      <c r="AG26" s="23">
        <f t="array" aca="1" ref="AG26" ca="1">SUM(SUMIF(INDIRECT("'"&amp;TRANSPOSE(Tabellenblätter_FPs)&amp;"'!$E$5:$AN$5"),AG$5,INDIRECT("'"&amp;TRANSPOSE(Tabellenblätter_FPs)&amp;"'!$E$"&amp;(ROW()+1)&amp;":$AN$"&amp;(ROW()+1))))</f>
        <v>18000</v>
      </c>
      <c r="AH26" s="23">
        <f t="array" aca="1" ref="AH26" ca="1">SUM(SUMIF(INDIRECT("'"&amp;TRANSPOSE(Tabellenblätter_FPs)&amp;"'!$E$5:$AN$5"),AH$5,INDIRECT("'"&amp;TRANSPOSE(Tabellenblätter_FPs)&amp;"'!$E$"&amp;(ROW()+1)&amp;":$AN$"&amp;(ROW()+1))))</f>
        <v>16200</v>
      </c>
      <c r="AI26" s="23">
        <f t="array" aca="1" ref="AI26" ca="1">SUM(SUMIF(INDIRECT("'"&amp;TRANSPOSE(Tabellenblätter_FPs)&amp;"'!$E$5:$AN$5"),AI$5,INDIRECT("'"&amp;TRANSPOSE(Tabellenblätter_FPs)&amp;"'!$E$"&amp;(ROW()+1)&amp;":$AN$"&amp;(ROW()+1))))</f>
        <v>19800</v>
      </c>
      <c r="AJ26" s="23">
        <f t="array" aca="1" ref="AJ26" ca="1">SUM(SUMIF(INDIRECT("'"&amp;TRANSPOSE(Tabellenblätter_FPs)&amp;"'!$E$5:$AN$5"),AJ$5,INDIRECT("'"&amp;TRANSPOSE(Tabellenblätter_FPs)&amp;"'!$E$"&amp;(ROW()+1)&amp;":$AN$"&amp;(ROW()+1))))</f>
        <v>19800</v>
      </c>
      <c r="AK26" s="23">
        <f t="array" aca="1" ref="AK26" ca="1">SUM(SUMIF(INDIRECT("'"&amp;TRANSPOSE(Tabellenblätter_FPs)&amp;"'!$E$5:$AN$5"),AK$5,INDIRECT("'"&amp;TRANSPOSE(Tabellenblätter_FPs)&amp;"'!$E$"&amp;(ROW()+1)&amp;":$AN$"&amp;(ROW()+1))))</f>
        <v>19800</v>
      </c>
      <c r="AL26" s="23">
        <f t="array" aca="1" ref="AL26" ca="1">SUM(SUMIF(INDIRECT("'"&amp;TRANSPOSE(Tabellenblätter_FPs)&amp;"'!$E$5:$AN$5"),AL$5,INDIRECT("'"&amp;TRANSPOSE(Tabellenblätter_FPs)&amp;"'!$E$"&amp;(ROW()+1)&amp;":$AN$"&amp;(ROW()+1))))</f>
        <v>18000</v>
      </c>
      <c r="AM26" s="23">
        <f t="array" aca="1" ref="AM26" ca="1">SUM(SUMIF(INDIRECT("'"&amp;TRANSPOSE(Tabellenblätter_FPs)&amp;"'!$E$5:$AN$5"),AM$5,INDIRECT("'"&amp;TRANSPOSE(Tabellenblätter_FPs)&amp;"'!$E$"&amp;(ROW()+1)&amp;":$AN$"&amp;(ROW()+1))))</f>
        <v>19800</v>
      </c>
      <c r="AN26" s="23">
        <f t="array" aca="1" ref="AN26" ca="1">SUM(SUMIF(INDIRECT("'"&amp;TRANSPOSE(Tabellenblätter_FPs)&amp;"'!$E$5:$AN$5"),AN$5,INDIRECT("'"&amp;TRANSPOSE(Tabellenblätter_FPs)&amp;"'!$E$"&amp;(ROW()+1)&amp;":$AN$"&amp;(ROW()+1))))</f>
        <v>18000</v>
      </c>
    </row>
    <row r="27" spans="1:47" ht="5.4" customHeight="1" x14ac:dyDescent="0.25">
      <c r="A27" s="4"/>
      <c r="B27" s="4"/>
      <c r="C27" s="4"/>
      <c r="D27" s="4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6"/>
      <c r="AP27" s="6"/>
      <c r="AQ27" s="6"/>
      <c r="AR27" s="6"/>
      <c r="AS27" s="6"/>
      <c r="AT27" s="6"/>
      <c r="AU27" s="6"/>
    </row>
    <row r="28" spans="1:47" x14ac:dyDescent="0.25">
      <c r="B28" t="s">
        <v>20</v>
      </c>
      <c r="C28" s="21" t="str">
        <f>VLOOKUP(B28,Leistungen,2,0)</f>
        <v>Innendesign</v>
      </c>
      <c r="D28" s="22"/>
      <c r="E28" s="23">
        <f t="array" aca="1" ref="E28" ca="1">SUM(SUMIF(INDIRECT("'"&amp;TRANSPOSE(Tabellenblätter_FPs)&amp;"'!$E$5:$AN$5"),E$5,INDIRECT("'"&amp;TRANSPOSE(Tabellenblätter_FPs)&amp;"'!$E$"&amp;(ROW()+2)&amp;":$AN$"&amp;(ROW()+2))))</f>
        <v>15000</v>
      </c>
      <c r="F28" s="23">
        <f t="array" aca="1" ref="F28" ca="1">SUM(SUMIF(INDIRECT("'"&amp;TRANSPOSE(Tabellenblätter_FPs)&amp;"'!$E$5:$AN$5"),F$5,INDIRECT("'"&amp;TRANSPOSE(Tabellenblätter_FPs)&amp;"'!$E$"&amp;(ROW()+2)&amp;":$AN$"&amp;(ROW()+2))))</f>
        <v>0</v>
      </c>
      <c r="G28" s="23">
        <f t="array" aca="1" ref="G28" ca="1">SUM(SUMIF(INDIRECT("'"&amp;TRANSPOSE(Tabellenblätter_FPs)&amp;"'!$E$5:$AN$5"),G$5,INDIRECT("'"&amp;TRANSPOSE(Tabellenblätter_FPs)&amp;"'!$E$"&amp;(ROW()+2)&amp;":$AN$"&amp;(ROW()+2))))</f>
        <v>15000</v>
      </c>
      <c r="H28" s="23">
        <f t="array" aca="1" ref="H28" ca="1">SUM(SUMIF(INDIRECT("'"&amp;TRANSPOSE(Tabellenblätter_FPs)&amp;"'!$E$5:$AN$5"),H$5,INDIRECT("'"&amp;TRANSPOSE(Tabellenblätter_FPs)&amp;"'!$E$"&amp;(ROW()+2)&amp;":$AN$"&amp;(ROW()+2))))</f>
        <v>30000</v>
      </c>
      <c r="I28" s="23">
        <f t="array" aca="1" ref="I28" ca="1">SUM(SUMIF(INDIRECT("'"&amp;TRANSPOSE(Tabellenblätter_FPs)&amp;"'!$E$5:$AN$5"),I$5,INDIRECT("'"&amp;TRANSPOSE(Tabellenblätter_FPs)&amp;"'!$E$"&amp;(ROW()+2)&amp;":$AN$"&amp;(ROW()+2))))</f>
        <v>15000</v>
      </c>
      <c r="J28" s="23">
        <f t="array" aca="1" ref="J28" ca="1">SUM(SUMIF(INDIRECT("'"&amp;TRANSPOSE(Tabellenblätter_FPs)&amp;"'!$E$5:$AN$5"),J$5,INDIRECT("'"&amp;TRANSPOSE(Tabellenblätter_FPs)&amp;"'!$E$"&amp;(ROW()+2)&amp;":$AN$"&amp;(ROW()+2))))</f>
        <v>30000</v>
      </c>
      <c r="K28" s="23">
        <f t="array" aca="1" ref="K28" ca="1">SUM(SUMIF(INDIRECT("'"&amp;TRANSPOSE(Tabellenblätter_FPs)&amp;"'!$E$5:$AN$5"),K$5,INDIRECT("'"&amp;TRANSPOSE(Tabellenblätter_FPs)&amp;"'!$E$"&amp;(ROW()+2)&amp;":$AN$"&amp;(ROW()+2))))</f>
        <v>45000</v>
      </c>
      <c r="L28" s="23">
        <f t="array" aca="1" ref="L28" ca="1">SUM(SUMIF(INDIRECT("'"&amp;TRANSPOSE(Tabellenblätter_FPs)&amp;"'!$E$5:$AN$5"),L$5,INDIRECT("'"&amp;TRANSPOSE(Tabellenblätter_FPs)&amp;"'!$E$"&amp;(ROW()+2)&amp;":$AN$"&amp;(ROW()+2))))</f>
        <v>30000</v>
      </c>
      <c r="M28" s="23">
        <f t="array" aca="1" ref="M28" ca="1">SUM(SUMIF(INDIRECT("'"&amp;TRANSPOSE(Tabellenblätter_FPs)&amp;"'!$E$5:$AN$5"),M$5,INDIRECT("'"&amp;TRANSPOSE(Tabellenblätter_FPs)&amp;"'!$E$"&amp;(ROW()+2)&amp;":$AN$"&amp;(ROW()+2))))</f>
        <v>60000</v>
      </c>
      <c r="N28" s="23">
        <f t="array" aca="1" ref="N28" ca="1">SUM(SUMIF(INDIRECT("'"&amp;TRANSPOSE(Tabellenblätter_FPs)&amp;"'!$E$5:$AN$5"),N$5,INDIRECT("'"&amp;TRANSPOSE(Tabellenblätter_FPs)&amp;"'!$E$"&amp;(ROW()+2)&amp;":$AN$"&amp;(ROW()+2))))</f>
        <v>45000</v>
      </c>
      <c r="O28" s="23">
        <f t="array" aca="1" ref="O28" ca="1">SUM(SUMIF(INDIRECT("'"&amp;TRANSPOSE(Tabellenblätter_FPs)&amp;"'!$E$5:$AN$5"),O$5,INDIRECT("'"&amp;TRANSPOSE(Tabellenblätter_FPs)&amp;"'!$E$"&amp;(ROW()+2)&amp;":$AN$"&amp;(ROW()+2))))</f>
        <v>60000</v>
      </c>
      <c r="P28" s="23">
        <f t="array" aca="1" ref="P28" ca="1">SUM(SUMIF(INDIRECT("'"&amp;TRANSPOSE(Tabellenblätter_FPs)&amp;"'!$E$5:$AN$5"),P$5,INDIRECT("'"&amp;TRANSPOSE(Tabellenblätter_FPs)&amp;"'!$E$"&amp;(ROW()+2)&amp;":$AN$"&amp;(ROW()+2))))</f>
        <v>45000</v>
      </c>
      <c r="Q28" s="23">
        <f t="array" aca="1" ref="Q28" ca="1">SUM(SUMIF(INDIRECT("'"&amp;TRANSPOSE(Tabellenblätter_FPs)&amp;"'!$E$5:$AN$5"),Q$5,INDIRECT("'"&amp;TRANSPOSE(Tabellenblätter_FPs)&amp;"'!$E$"&amp;(ROW()+2)&amp;":$AN$"&amp;(ROW()+2))))</f>
        <v>45000</v>
      </c>
      <c r="R28" s="23">
        <f t="array" aca="1" ref="R28" ca="1">SUM(SUMIF(INDIRECT("'"&amp;TRANSPOSE(Tabellenblätter_FPs)&amp;"'!$E$5:$AN$5"),R$5,INDIRECT("'"&amp;TRANSPOSE(Tabellenblätter_FPs)&amp;"'!$E$"&amp;(ROW()+2)&amp;":$AN$"&amp;(ROW()+2))))</f>
        <v>45000</v>
      </c>
      <c r="S28" s="23">
        <f t="array" aca="1" ref="S28" ca="1">SUM(SUMIF(INDIRECT("'"&amp;TRANSPOSE(Tabellenblätter_FPs)&amp;"'!$E$5:$AN$5"),S$5,INDIRECT("'"&amp;TRANSPOSE(Tabellenblätter_FPs)&amp;"'!$E$"&amp;(ROW()+2)&amp;":$AN$"&amp;(ROW()+2))))</f>
        <v>60000</v>
      </c>
      <c r="T28" s="23">
        <f t="array" aca="1" ref="T28" ca="1">SUM(SUMIF(INDIRECT("'"&amp;TRANSPOSE(Tabellenblätter_FPs)&amp;"'!$E$5:$AN$5"),T$5,INDIRECT("'"&amp;TRANSPOSE(Tabellenblätter_FPs)&amp;"'!$E$"&amp;(ROW()+2)&amp;":$AN$"&amp;(ROW()+2))))</f>
        <v>45000</v>
      </c>
      <c r="U28" s="23">
        <f t="array" aca="1" ref="U28" ca="1">SUM(SUMIF(INDIRECT("'"&amp;TRANSPOSE(Tabellenblätter_FPs)&amp;"'!$E$5:$AN$5"),U$5,INDIRECT("'"&amp;TRANSPOSE(Tabellenblätter_FPs)&amp;"'!$E$"&amp;(ROW()+2)&amp;":$AN$"&amp;(ROW()+2))))</f>
        <v>45000</v>
      </c>
      <c r="V28" s="23">
        <f t="array" aca="1" ref="V28" ca="1">SUM(SUMIF(INDIRECT("'"&amp;TRANSPOSE(Tabellenblätter_FPs)&amp;"'!$E$5:$AN$5"),V$5,INDIRECT("'"&amp;TRANSPOSE(Tabellenblätter_FPs)&amp;"'!$E$"&amp;(ROW()+2)&amp;":$AN$"&amp;(ROW()+2))))</f>
        <v>45000</v>
      </c>
      <c r="W28" s="23">
        <f t="array" aca="1" ref="W28" ca="1">SUM(SUMIF(INDIRECT("'"&amp;TRANSPOSE(Tabellenblätter_FPs)&amp;"'!$E$5:$AN$5"),W$5,INDIRECT("'"&amp;TRANSPOSE(Tabellenblätter_FPs)&amp;"'!$E$"&amp;(ROW()+2)&amp;":$AN$"&amp;(ROW()+2))))</f>
        <v>60000</v>
      </c>
      <c r="X28" s="23">
        <f t="array" aca="1" ref="X28" ca="1">SUM(SUMIF(INDIRECT("'"&amp;TRANSPOSE(Tabellenblätter_FPs)&amp;"'!$E$5:$AN$5"),X$5,INDIRECT("'"&amp;TRANSPOSE(Tabellenblätter_FPs)&amp;"'!$E$"&amp;(ROW()+2)&amp;":$AN$"&amp;(ROW()+2))))</f>
        <v>45000</v>
      </c>
      <c r="Y28" s="23">
        <f t="array" aca="1" ref="Y28" ca="1">SUM(SUMIF(INDIRECT("'"&amp;TRANSPOSE(Tabellenblätter_FPs)&amp;"'!$E$5:$AN$5"),Y$5,INDIRECT("'"&amp;TRANSPOSE(Tabellenblätter_FPs)&amp;"'!$E$"&amp;(ROW()+2)&amp;":$AN$"&amp;(ROW()+2))))</f>
        <v>60000</v>
      </c>
      <c r="Z28" s="23">
        <f t="array" aca="1" ref="Z28" ca="1">SUM(SUMIF(INDIRECT("'"&amp;TRANSPOSE(Tabellenblätter_FPs)&amp;"'!$E$5:$AN$5"),Z$5,INDIRECT("'"&amp;TRANSPOSE(Tabellenblätter_FPs)&amp;"'!$E$"&amp;(ROW()+2)&amp;":$AN$"&amp;(ROW()+2))))</f>
        <v>60000</v>
      </c>
      <c r="AA28" s="23">
        <f t="array" aca="1" ref="AA28" ca="1">SUM(SUMIF(INDIRECT("'"&amp;TRANSPOSE(Tabellenblätter_FPs)&amp;"'!$E$5:$AN$5"),AA$5,INDIRECT("'"&amp;TRANSPOSE(Tabellenblätter_FPs)&amp;"'!$E$"&amp;(ROW()+2)&amp;":$AN$"&amp;(ROW()+2))))</f>
        <v>45000</v>
      </c>
      <c r="AB28" s="23">
        <f t="array" aca="1" ref="AB28" ca="1">SUM(SUMIF(INDIRECT("'"&amp;TRANSPOSE(Tabellenblätter_FPs)&amp;"'!$E$5:$AN$5"),AB$5,INDIRECT("'"&amp;TRANSPOSE(Tabellenblätter_FPs)&amp;"'!$E$"&amp;(ROW()+2)&amp;":$AN$"&amp;(ROW()+2))))</f>
        <v>45000</v>
      </c>
      <c r="AC28" s="23">
        <f t="array" aca="1" ref="AC28" ca="1">SUM(SUMIF(INDIRECT("'"&amp;TRANSPOSE(Tabellenblätter_FPs)&amp;"'!$E$5:$AN$5"),AC$5,INDIRECT("'"&amp;TRANSPOSE(Tabellenblätter_FPs)&amp;"'!$E$"&amp;(ROW()+2)&amp;":$AN$"&amp;(ROW()+2))))</f>
        <v>45000</v>
      </c>
      <c r="AD28" s="23">
        <f t="array" aca="1" ref="AD28" ca="1">SUM(SUMIF(INDIRECT("'"&amp;TRANSPOSE(Tabellenblätter_FPs)&amp;"'!$E$5:$AN$5"),AD$5,INDIRECT("'"&amp;TRANSPOSE(Tabellenblätter_FPs)&amp;"'!$E$"&amp;(ROW()+2)&amp;":$AN$"&amp;(ROW()+2))))</f>
        <v>45000</v>
      </c>
      <c r="AE28" s="23">
        <f t="array" aca="1" ref="AE28" ca="1">SUM(SUMIF(INDIRECT("'"&amp;TRANSPOSE(Tabellenblätter_FPs)&amp;"'!$E$5:$AN$5"),AE$5,INDIRECT("'"&amp;TRANSPOSE(Tabellenblätter_FPs)&amp;"'!$E$"&amp;(ROW()+2)&amp;":$AN$"&amp;(ROW()+2))))</f>
        <v>60000</v>
      </c>
      <c r="AF28" s="23">
        <f t="array" aca="1" ref="AF28" ca="1">SUM(SUMIF(INDIRECT("'"&amp;TRANSPOSE(Tabellenblätter_FPs)&amp;"'!$E$5:$AN$5"),AF$5,INDIRECT("'"&amp;TRANSPOSE(Tabellenblätter_FPs)&amp;"'!$E$"&amp;(ROW()+2)&amp;":$AN$"&amp;(ROW()+2))))</f>
        <v>45000</v>
      </c>
      <c r="AG28" s="23">
        <f t="array" aca="1" ref="AG28" ca="1">SUM(SUMIF(INDIRECT("'"&amp;TRANSPOSE(Tabellenblätter_FPs)&amp;"'!$E$5:$AN$5"),AG$5,INDIRECT("'"&amp;TRANSPOSE(Tabellenblätter_FPs)&amp;"'!$E$"&amp;(ROW()+2)&amp;":$AN$"&amp;(ROW()+2))))</f>
        <v>60000</v>
      </c>
      <c r="AH28" s="23">
        <f t="array" aca="1" ref="AH28" ca="1">SUM(SUMIF(INDIRECT("'"&amp;TRANSPOSE(Tabellenblätter_FPs)&amp;"'!$E$5:$AN$5"),AH$5,INDIRECT("'"&amp;TRANSPOSE(Tabellenblätter_FPs)&amp;"'!$E$"&amp;(ROW()+2)&amp;":$AN$"&amp;(ROW()+2))))</f>
        <v>45000</v>
      </c>
      <c r="AI28" s="23">
        <f t="array" aca="1" ref="AI28" ca="1">SUM(SUMIF(INDIRECT("'"&amp;TRANSPOSE(Tabellenblätter_FPs)&amp;"'!$E$5:$AN$5"),AI$5,INDIRECT("'"&amp;TRANSPOSE(Tabellenblätter_FPs)&amp;"'!$E$"&amp;(ROW()+2)&amp;":$AN$"&amp;(ROW()+2))))</f>
        <v>45000</v>
      </c>
      <c r="AJ28" s="23">
        <f t="array" aca="1" ref="AJ28" ca="1">SUM(SUMIF(INDIRECT("'"&amp;TRANSPOSE(Tabellenblätter_FPs)&amp;"'!$E$5:$AN$5"),AJ$5,INDIRECT("'"&amp;TRANSPOSE(Tabellenblätter_FPs)&amp;"'!$E$"&amp;(ROW()+2)&amp;":$AN$"&amp;(ROW()+2))))</f>
        <v>60000</v>
      </c>
      <c r="AK28" s="23">
        <f t="array" aca="1" ref="AK28" ca="1">SUM(SUMIF(INDIRECT("'"&amp;TRANSPOSE(Tabellenblätter_FPs)&amp;"'!$E$5:$AN$5"),AK$5,INDIRECT("'"&amp;TRANSPOSE(Tabellenblätter_FPs)&amp;"'!$E$"&amp;(ROW()+2)&amp;":$AN$"&amp;(ROW()+2))))</f>
        <v>60000</v>
      </c>
      <c r="AL28" s="23">
        <f t="array" aca="1" ref="AL28" ca="1">SUM(SUMIF(INDIRECT("'"&amp;TRANSPOSE(Tabellenblätter_FPs)&amp;"'!$E$5:$AN$5"),AL$5,INDIRECT("'"&amp;TRANSPOSE(Tabellenblätter_FPs)&amp;"'!$E$"&amp;(ROW()+2)&amp;":$AN$"&amp;(ROW()+2))))</f>
        <v>45000</v>
      </c>
      <c r="AM28" s="23">
        <f t="array" aca="1" ref="AM28" ca="1">SUM(SUMIF(INDIRECT("'"&amp;TRANSPOSE(Tabellenblätter_FPs)&amp;"'!$E$5:$AN$5"),AM$5,INDIRECT("'"&amp;TRANSPOSE(Tabellenblätter_FPs)&amp;"'!$E$"&amp;(ROW()+2)&amp;":$AN$"&amp;(ROW()+2))))</f>
        <v>60000</v>
      </c>
      <c r="AN28" s="23">
        <f t="array" aca="1" ref="AN28" ca="1">SUM(SUMIF(INDIRECT("'"&amp;TRANSPOSE(Tabellenblätter_FPs)&amp;"'!$E$5:$AN$5"),AN$5,INDIRECT("'"&amp;TRANSPOSE(Tabellenblätter_FPs)&amp;"'!$E$"&amp;(ROW()+2)&amp;":$AN$"&amp;(ROW()+2))))</f>
        <v>45000</v>
      </c>
    </row>
    <row r="29" spans="1:47" x14ac:dyDescent="0.25">
      <c r="B29" t="s">
        <v>21</v>
      </c>
      <c r="C29" s="21" t="str">
        <f>VLOOKUP(B29,Leistungen,2,0)</f>
        <v>ENTFÄLLT   Luxusgüter (Boote, Flugzeuge etc.)</v>
      </c>
      <c r="D29" s="22"/>
      <c r="E29" s="23">
        <f t="array" aca="1" ref="E29" ca="1">SUM(SUMIF(INDIRECT("'"&amp;TRANSPOSE(Tabellenblätter_FPs)&amp;"'!$E$5:$AN$5"),E$5,INDIRECT("'"&amp;TRANSPOSE(Tabellenblätter_FPs)&amp;"'!$E$"&amp;(ROW()+2)&amp;":$AN$"&amp;(ROW()+2))))</f>
        <v>0</v>
      </c>
      <c r="F29" s="23">
        <f t="array" aca="1" ref="F29" ca="1">SUM(SUMIF(INDIRECT("'"&amp;TRANSPOSE(Tabellenblätter_FPs)&amp;"'!$E$5:$AN$5"),F$5,INDIRECT("'"&amp;TRANSPOSE(Tabellenblätter_FPs)&amp;"'!$E$"&amp;(ROW()+2)&amp;":$AN$"&amp;(ROW()+2))))</f>
        <v>0</v>
      </c>
      <c r="G29" s="23">
        <f t="array" aca="1" ref="G29" ca="1">SUM(SUMIF(INDIRECT("'"&amp;TRANSPOSE(Tabellenblätter_FPs)&amp;"'!$E$5:$AN$5"),G$5,INDIRECT("'"&amp;TRANSPOSE(Tabellenblätter_FPs)&amp;"'!$E$"&amp;(ROW()+2)&amp;":$AN$"&amp;(ROW()+2))))</f>
        <v>0</v>
      </c>
      <c r="H29" s="23">
        <f t="array" aca="1" ref="H29" ca="1">SUM(SUMIF(INDIRECT("'"&amp;TRANSPOSE(Tabellenblätter_FPs)&amp;"'!$E$5:$AN$5"),H$5,INDIRECT("'"&amp;TRANSPOSE(Tabellenblätter_FPs)&amp;"'!$E$"&amp;(ROW()+2)&amp;":$AN$"&amp;(ROW()+2))))</f>
        <v>0</v>
      </c>
      <c r="I29" s="23">
        <f t="array" aca="1" ref="I29" ca="1">SUM(SUMIF(INDIRECT("'"&amp;TRANSPOSE(Tabellenblätter_FPs)&amp;"'!$E$5:$AN$5"),I$5,INDIRECT("'"&amp;TRANSPOSE(Tabellenblätter_FPs)&amp;"'!$E$"&amp;(ROW()+2)&amp;":$AN$"&amp;(ROW()+2))))</f>
        <v>0</v>
      </c>
      <c r="J29" s="23">
        <f t="array" aca="1" ref="J29" ca="1">SUM(SUMIF(INDIRECT("'"&amp;TRANSPOSE(Tabellenblätter_FPs)&amp;"'!$E$5:$AN$5"),J$5,INDIRECT("'"&amp;TRANSPOSE(Tabellenblätter_FPs)&amp;"'!$E$"&amp;(ROW()+2)&amp;":$AN$"&amp;(ROW()+2))))</f>
        <v>0</v>
      </c>
      <c r="K29" s="23">
        <f t="array" aca="1" ref="K29" ca="1">SUM(SUMIF(INDIRECT("'"&amp;TRANSPOSE(Tabellenblätter_FPs)&amp;"'!$E$5:$AN$5"),K$5,INDIRECT("'"&amp;TRANSPOSE(Tabellenblätter_FPs)&amp;"'!$E$"&amp;(ROW()+2)&amp;":$AN$"&amp;(ROW()+2))))</f>
        <v>0</v>
      </c>
      <c r="L29" s="23">
        <f t="array" aca="1" ref="L29" ca="1">SUM(SUMIF(INDIRECT("'"&amp;TRANSPOSE(Tabellenblätter_FPs)&amp;"'!$E$5:$AN$5"),L$5,INDIRECT("'"&amp;TRANSPOSE(Tabellenblätter_FPs)&amp;"'!$E$"&amp;(ROW()+2)&amp;":$AN$"&amp;(ROW()+2))))</f>
        <v>0</v>
      </c>
      <c r="M29" s="23">
        <f t="array" aca="1" ref="M29" ca="1">SUM(SUMIF(INDIRECT("'"&amp;TRANSPOSE(Tabellenblätter_FPs)&amp;"'!$E$5:$AN$5"),M$5,INDIRECT("'"&amp;TRANSPOSE(Tabellenblätter_FPs)&amp;"'!$E$"&amp;(ROW()+2)&amp;":$AN$"&amp;(ROW()+2))))</f>
        <v>0</v>
      </c>
      <c r="N29" s="23">
        <f t="array" aca="1" ref="N29" ca="1">SUM(SUMIF(INDIRECT("'"&amp;TRANSPOSE(Tabellenblätter_FPs)&amp;"'!$E$5:$AN$5"),N$5,INDIRECT("'"&amp;TRANSPOSE(Tabellenblätter_FPs)&amp;"'!$E$"&amp;(ROW()+2)&amp;":$AN$"&amp;(ROW()+2))))</f>
        <v>0</v>
      </c>
      <c r="O29" s="23">
        <f t="array" aca="1" ref="O29" ca="1">SUM(SUMIF(INDIRECT("'"&amp;TRANSPOSE(Tabellenblätter_FPs)&amp;"'!$E$5:$AN$5"),O$5,INDIRECT("'"&amp;TRANSPOSE(Tabellenblätter_FPs)&amp;"'!$E$"&amp;(ROW()+2)&amp;":$AN$"&amp;(ROW()+2))))</f>
        <v>0</v>
      </c>
      <c r="P29" s="23">
        <f t="array" aca="1" ref="P29" ca="1">SUM(SUMIF(INDIRECT("'"&amp;TRANSPOSE(Tabellenblätter_FPs)&amp;"'!$E$5:$AN$5"),P$5,INDIRECT("'"&amp;TRANSPOSE(Tabellenblätter_FPs)&amp;"'!$E$"&amp;(ROW()+2)&amp;":$AN$"&amp;(ROW()+2))))</f>
        <v>0</v>
      </c>
      <c r="Q29" s="23">
        <f t="array" aca="1" ref="Q29" ca="1">SUM(SUMIF(INDIRECT("'"&amp;TRANSPOSE(Tabellenblätter_FPs)&amp;"'!$E$5:$AN$5"),Q$5,INDIRECT("'"&amp;TRANSPOSE(Tabellenblätter_FPs)&amp;"'!$E$"&amp;(ROW()+2)&amp;":$AN$"&amp;(ROW()+2))))</f>
        <v>0</v>
      </c>
      <c r="R29" s="23">
        <f t="array" aca="1" ref="R29" ca="1">SUM(SUMIF(INDIRECT("'"&amp;TRANSPOSE(Tabellenblätter_FPs)&amp;"'!$E$5:$AN$5"),R$5,INDIRECT("'"&amp;TRANSPOSE(Tabellenblätter_FPs)&amp;"'!$E$"&amp;(ROW()+2)&amp;":$AN$"&amp;(ROW()+2))))</f>
        <v>0</v>
      </c>
      <c r="S29" s="23">
        <f t="array" aca="1" ref="S29" ca="1">SUM(SUMIF(INDIRECT("'"&amp;TRANSPOSE(Tabellenblätter_FPs)&amp;"'!$E$5:$AN$5"),S$5,INDIRECT("'"&amp;TRANSPOSE(Tabellenblätter_FPs)&amp;"'!$E$"&amp;(ROW()+2)&amp;":$AN$"&amp;(ROW()+2))))</f>
        <v>0</v>
      </c>
      <c r="T29" s="23">
        <f t="array" aca="1" ref="T29" ca="1">SUM(SUMIF(INDIRECT("'"&amp;TRANSPOSE(Tabellenblätter_FPs)&amp;"'!$E$5:$AN$5"),T$5,INDIRECT("'"&amp;TRANSPOSE(Tabellenblätter_FPs)&amp;"'!$E$"&amp;(ROW()+2)&amp;":$AN$"&amp;(ROW()+2))))</f>
        <v>0</v>
      </c>
      <c r="U29" s="23">
        <f t="array" aca="1" ref="U29" ca="1">SUM(SUMIF(INDIRECT("'"&amp;TRANSPOSE(Tabellenblätter_FPs)&amp;"'!$E$5:$AN$5"),U$5,INDIRECT("'"&amp;TRANSPOSE(Tabellenblätter_FPs)&amp;"'!$E$"&amp;(ROW()+2)&amp;":$AN$"&amp;(ROW()+2))))</f>
        <v>0</v>
      </c>
      <c r="V29" s="23">
        <f t="array" aca="1" ref="V29" ca="1">SUM(SUMIF(INDIRECT("'"&amp;TRANSPOSE(Tabellenblätter_FPs)&amp;"'!$E$5:$AN$5"),V$5,INDIRECT("'"&amp;TRANSPOSE(Tabellenblätter_FPs)&amp;"'!$E$"&amp;(ROW()+2)&amp;":$AN$"&amp;(ROW()+2))))</f>
        <v>0</v>
      </c>
      <c r="W29" s="23">
        <f t="array" aca="1" ref="W29" ca="1">SUM(SUMIF(INDIRECT("'"&amp;TRANSPOSE(Tabellenblätter_FPs)&amp;"'!$E$5:$AN$5"),W$5,INDIRECT("'"&amp;TRANSPOSE(Tabellenblätter_FPs)&amp;"'!$E$"&amp;(ROW()+2)&amp;":$AN$"&amp;(ROW()+2))))</f>
        <v>0</v>
      </c>
      <c r="X29" s="23">
        <f t="array" aca="1" ref="X29" ca="1">SUM(SUMIF(INDIRECT("'"&amp;TRANSPOSE(Tabellenblätter_FPs)&amp;"'!$E$5:$AN$5"),X$5,INDIRECT("'"&amp;TRANSPOSE(Tabellenblätter_FPs)&amp;"'!$E$"&amp;(ROW()+2)&amp;":$AN$"&amp;(ROW()+2))))</f>
        <v>0</v>
      </c>
      <c r="Y29" s="23">
        <f t="array" aca="1" ref="Y29" ca="1">SUM(SUMIF(INDIRECT("'"&amp;TRANSPOSE(Tabellenblätter_FPs)&amp;"'!$E$5:$AN$5"),Y$5,INDIRECT("'"&amp;TRANSPOSE(Tabellenblätter_FPs)&amp;"'!$E$"&amp;(ROW()+2)&amp;":$AN$"&amp;(ROW()+2))))</f>
        <v>0</v>
      </c>
      <c r="Z29" s="23">
        <f t="array" aca="1" ref="Z29" ca="1">SUM(SUMIF(INDIRECT("'"&amp;TRANSPOSE(Tabellenblätter_FPs)&amp;"'!$E$5:$AN$5"),Z$5,INDIRECT("'"&amp;TRANSPOSE(Tabellenblätter_FPs)&amp;"'!$E$"&amp;(ROW()+2)&amp;":$AN$"&amp;(ROW()+2))))</f>
        <v>0</v>
      </c>
      <c r="AA29" s="23">
        <f t="array" aca="1" ref="AA29" ca="1">SUM(SUMIF(INDIRECT("'"&amp;TRANSPOSE(Tabellenblätter_FPs)&amp;"'!$E$5:$AN$5"),AA$5,INDIRECT("'"&amp;TRANSPOSE(Tabellenblätter_FPs)&amp;"'!$E$"&amp;(ROW()+2)&amp;":$AN$"&amp;(ROW()+2))))</f>
        <v>0</v>
      </c>
      <c r="AB29" s="23">
        <f t="array" aca="1" ref="AB29" ca="1">SUM(SUMIF(INDIRECT("'"&amp;TRANSPOSE(Tabellenblätter_FPs)&amp;"'!$E$5:$AN$5"),AB$5,INDIRECT("'"&amp;TRANSPOSE(Tabellenblätter_FPs)&amp;"'!$E$"&amp;(ROW()+2)&amp;":$AN$"&amp;(ROW()+2))))</f>
        <v>0</v>
      </c>
      <c r="AC29" s="23">
        <f t="array" aca="1" ref="AC29" ca="1">SUM(SUMIF(INDIRECT("'"&amp;TRANSPOSE(Tabellenblätter_FPs)&amp;"'!$E$5:$AN$5"),AC$5,INDIRECT("'"&amp;TRANSPOSE(Tabellenblätter_FPs)&amp;"'!$E$"&amp;(ROW()+2)&amp;":$AN$"&amp;(ROW()+2))))</f>
        <v>0</v>
      </c>
      <c r="AD29" s="23">
        <f t="array" aca="1" ref="AD29" ca="1">SUM(SUMIF(INDIRECT("'"&amp;TRANSPOSE(Tabellenblätter_FPs)&amp;"'!$E$5:$AN$5"),AD$5,INDIRECT("'"&amp;TRANSPOSE(Tabellenblätter_FPs)&amp;"'!$E$"&amp;(ROW()+2)&amp;":$AN$"&amp;(ROW()+2))))</f>
        <v>0</v>
      </c>
      <c r="AE29" s="23">
        <f t="array" aca="1" ref="AE29" ca="1">SUM(SUMIF(INDIRECT("'"&amp;TRANSPOSE(Tabellenblätter_FPs)&amp;"'!$E$5:$AN$5"),AE$5,INDIRECT("'"&amp;TRANSPOSE(Tabellenblätter_FPs)&amp;"'!$E$"&amp;(ROW()+2)&amp;":$AN$"&amp;(ROW()+2))))</f>
        <v>0</v>
      </c>
      <c r="AF29" s="23">
        <f t="array" aca="1" ref="AF29" ca="1">SUM(SUMIF(INDIRECT("'"&amp;TRANSPOSE(Tabellenblätter_FPs)&amp;"'!$E$5:$AN$5"),AF$5,INDIRECT("'"&amp;TRANSPOSE(Tabellenblätter_FPs)&amp;"'!$E$"&amp;(ROW()+2)&amp;":$AN$"&amp;(ROW()+2))))</f>
        <v>0</v>
      </c>
      <c r="AG29" s="23">
        <f t="array" aca="1" ref="AG29" ca="1">SUM(SUMIF(INDIRECT("'"&amp;TRANSPOSE(Tabellenblätter_FPs)&amp;"'!$E$5:$AN$5"),AG$5,INDIRECT("'"&amp;TRANSPOSE(Tabellenblätter_FPs)&amp;"'!$E$"&amp;(ROW()+2)&amp;":$AN$"&amp;(ROW()+2))))</f>
        <v>0</v>
      </c>
      <c r="AH29" s="23">
        <f t="array" aca="1" ref="AH29" ca="1">SUM(SUMIF(INDIRECT("'"&amp;TRANSPOSE(Tabellenblätter_FPs)&amp;"'!$E$5:$AN$5"),AH$5,INDIRECT("'"&amp;TRANSPOSE(Tabellenblätter_FPs)&amp;"'!$E$"&amp;(ROW()+2)&amp;":$AN$"&amp;(ROW()+2))))</f>
        <v>0</v>
      </c>
      <c r="AI29" s="23">
        <f t="array" aca="1" ref="AI29" ca="1">SUM(SUMIF(INDIRECT("'"&amp;TRANSPOSE(Tabellenblätter_FPs)&amp;"'!$E$5:$AN$5"),AI$5,INDIRECT("'"&amp;TRANSPOSE(Tabellenblätter_FPs)&amp;"'!$E$"&amp;(ROW()+2)&amp;":$AN$"&amp;(ROW()+2))))</f>
        <v>0</v>
      </c>
      <c r="AJ29" s="23">
        <f t="array" aca="1" ref="AJ29" ca="1">SUM(SUMIF(INDIRECT("'"&amp;TRANSPOSE(Tabellenblätter_FPs)&amp;"'!$E$5:$AN$5"),AJ$5,INDIRECT("'"&amp;TRANSPOSE(Tabellenblätter_FPs)&amp;"'!$E$"&amp;(ROW()+2)&amp;":$AN$"&amp;(ROW()+2))))</f>
        <v>0</v>
      </c>
      <c r="AK29" s="23">
        <f t="array" aca="1" ref="AK29" ca="1">SUM(SUMIF(INDIRECT("'"&amp;TRANSPOSE(Tabellenblätter_FPs)&amp;"'!$E$5:$AN$5"),AK$5,INDIRECT("'"&amp;TRANSPOSE(Tabellenblätter_FPs)&amp;"'!$E$"&amp;(ROW()+2)&amp;":$AN$"&amp;(ROW()+2))))</f>
        <v>0</v>
      </c>
      <c r="AL29" s="23">
        <f t="array" aca="1" ref="AL29" ca="1">SUM(SUMIF(INDIRECT("'"&amp;TRANSPOSE(Tabellenblätter_FPs)&amp;"'!$E$5:$AN$5"),AL$5,INDIRECT("'"&amp;TRANSPOSE(Tabellenblätter_FPs)&amp;"'!$E$"&amp;(ROW()+2)&amp;":$AN$"&amp;(ROW()+2))))</f>
        <v>0</v>
      </c>
      <c r="AM29" s="23">
        <f t="array" aca="1" ref="AM29" ca="1">SUM(SUMIF(INDIRECT("'"&amp;TRANSPOSE(Tabellenblätter_FPs)&amp;"'!$E$5:$AN$5"),AM$5,INDIRECT("'"&amp;TRANSPOSE(Tabellenblätter_FPs)&amp;"'!$E$"&amp;(ROW()+2)&amp;":$AN$"&amp;(ROW()+2))))</f>
        <v>0</v>
      </c>
      <c r="AN29" s="23">
        <f t="array" aca="1" ref="AN29" ca="1">SUM(SUMIF(INDIRECT("'"&amp;TRANSPOSE(Tabellenblätter_FPs)&amp;"'!$E$5:$AN$5"),AN$5,INDIRECT("'"&amp;TRANSPOSE(Tabellenblätter_FPs)&amp;"'!$E$"&amp;(ROW()+2)&amp;":$AN$"&amp;(ROW()+2))))</f>
        <v>0</v>
      </c>
    </row>
    <row r="30" spans="1:47" ht="5.4" customHeight="1" x14ac:dyDescent="0.25">
      <c r="A30" s="4"/>
      <c r="B30" s="4"/>
      <c r="C30" s="4"/>
      <c r="D30" s="4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6"/>
      <c r="AP30" s="6"/>
      <c r="AQ30" s="6"/>
      <c r="AR30" s="6"/>
      <c r="AS30" s="6"/>
      <c r="AT30" s="6"/>
      <c r="AU30" s="6"/>
    </row>
    <row r="31" spans="1:47" s="13" customFormat="1" ht="14.4" x14ac:dyDescent="0.3">
      <c r="A31" s="13" t="s">
        <v>23</v>
      </c>
      <c r="E31" s="25">
        <f t="array" aca="1" ref="E31" ca="1">SUM(SUMIF(INDIRECT("'"&amp;TRANSPOSE(Tabellenblätter_FPs)&amp;"'!$E$5:$AN$5"),E$5,INDIRECT("'"&amp;TRANSPOSE(Tabellenblätter_FPs)&amp;"'!$E$"&amp;(ROW()+3)&amp;":$AN$"&amp;(ROW()+3))))</f>
        <v>114159.33333333333</v>
      </c>
      <c r="F31" s="25">
        <f t="array" aca="1" ref="F31" ca="1">SUM(SUMIF(INDIRECT("'"&amp;TRANSPOSE(Tabellenblätter_FPs)&amp;"'!$E$5:$AN$5"),F$5,INDIRECT("'"&amp;TRANSPOSE(Tabellenblätter_FPs)&amp;"'!$E$"&amp;(ROW()+3)&amp;":$AN$"&amp;(ROW()+3))))</f>
        <v>100731</v>
      </c>
      <c r="G31" s="25">
        <f t="array" aca="1" ref="G31" ca="1">SUM(SUMIF(INDIRECT("'"&amp;TRANSPOSE(Tabellenblätter_FPs)&amp;"'!$E$5:$AN$5"),G$5,INDIRECT("'"&amp;TRANSPOSE(Tabellenblätter_FPs)&amp;"'!$E$"&amp;(ROW()+3)&amp;":$AN$"&amp;(ROW()+3))))</f>
        <v>103782</v>
      </c>
      <c r="H31" s="25">
        <f t="array" aca="1" ref="H31" ca="1">SUM(SUMIF(INDIRECT("'"&amp;TRANSPOSE(Tabellenblätter_FPs)&amp;"'!$E$5:$AN$5"),H$5,INDIRECT("'"&amp;TRANSPOSE(Tabellenblätter_FPs)&amp;"'!$E$"&amp;(ROW()+3)&amp;":$AN$"&amp;(ROW()+3))))</f>
        <v>104333.33333333334</v>
      </c>
      <c r="I31" s="25">
        <f t="array" aca="1" ref="I31" ca="1">SUM(SUMIF(INDIRECT("'"&amp;TRANSPOSE(Tabellenblätter_FPs)&amp;"'!$E$5:$AN$5"),I$5,INDIRECT("'"&amp;TRANSPOSE(Tabellenblätter_FPs)&amp;"'!$E$"&amp;(ROW()+3)&amp;":$AN$"&amp;(ROW()+3))))</f>
        <v>109087.66666666666</v>
      </c>
      <c r="J31" s="25">
        <f t="array" aca="1" ref="J31" ca="1">SUM(SUMIF(INDIRECT("'"&amp;TRANSPOSE(Tabellenblätter_FPs)&amp;"'!$E$5:$AN$5"),J$5,INDIRECT("'"&amp;TRANSPOSE(Tabellenblätter_FPs)&amp;"'!$E$"&amp;(ROW()+3)&amp;":$AN$"&amp;(ROW()+3))))</f>
        <v>108154</v>
      </c>
      <c r="K31" s="25">
        <f t="array" aca="1" ref="K31" ca="1">SUM(SUMIF(INDIRECT("'"&amp;TRANSPOSE(Tabellenblätter_FPs)&amp;"'!$E$5:$AN$5"),K$5,INDIRECT("'"&amp;TRANSPOSE(Tabellenblätter_FPs)&amp;"'!$E$"&amp;(ROW()+3)&amp;":$AN$"&amp;(ROW()+3))))</f>
        <v>134615</v>
      </c>
      <c r="L31" s="25">
        <f t="array" aca="1" ref="L31" ca="1">SUM(SUMIF(INDIRECT("'"&amp;TRANSPOSE(Tabellenblätter_FPs)&amp;"'!$E$5:$AN$5"),L$5,INDIRECT("'"&amp;TRANSPOSE(Tabellenblätter_FPs)&amp;"'!$E$"&amp;(ROW()+3)&amp;":$AN$"&amp;(ROW()+3))))</f>
        <v>128886</v>
      </c>
      <c r="M31" s="25">
        <f t="array" aca="1" ref="M31" ca="1">SUM(SUMIF(INDIRECT("'"&amp;TRANSPOSE(Tabellenblätter_FPs)&amp;"'!$E$5:$AN$5"),M$5,INDIRECT("'"&amp;TRANSPOSE(Tabellenblätter_FPs)&amp;"'!$E$"&amp;(ROW()+3)&amp;":$AN$"&amp;(ROW()+3))))</f>
        <v>145276.99999999997</v>
      </c>
      <c r="N31" s="25">
        <f t="array" aca="1" ref="N31" ca="1">SUM(SUMIF(INDIRECT("'"&amp;TRANSPOSE(Tabellenblätter_FPs)&amp;"'!$E$5:$AN$5"),N$5,INDIRECT("'"&amp;TRANSPOSE(Tabellenblätter_FPs)&amp;"'!$E$"&amp;(ROW()+3)&amp;":$AN$"&amp;(ROW()+3))))</f>
        <v>141859.66666666663</v>
      </c>
      <c r="O31" s="25">
        <f t="array" aca="1" ref="O31" ca="1">SUM(SUMIF(INDIRECT("'"&amp;TRANSPOSE(Tabellenblätter_FPs)&amp;"'!$E$5:$AN$5"),O$5,INDIRECT("'"&amp;TRANSPOSE(Tabellenblätter_FPs)&amp;"'!$E$"&amp;(ROW()+3)&amp;":$AN$"&amp;(ROW()+3))))</f>
        <v>148710</v>
      </c>
      <c r="P31" s="25">
        <f t="array" aca="1" ref="P31" ca="1">SUM(SUMIF(INDIRECT("'"&amp;TRANSPOSE(Tabellenblätter_FPs)&amp;"'!$E$5:$AN$5"),P$5,INDIRECT("'"&amp;TRANSPOSE(Tabellenblätter_FPs)&amp;"'!$E$"&amp;(ROW()+3)&amp;":$AN$"&amp;(ROW()+3))))</f>
        <v>135373</v>
      </c>
      <c r="Q31" s="25">
        <f t="array" aca="1" ref="Q31" ca="1">SUM(SUMIF(INDIRECT("'"&amp;TRANSPOSE(Tabellenblätter_FPs)&amp;"'!$E$5:$AN$5"),Q$5,INDIRECT("'"&amp;TRANSPOSE(Tabellenblätter_FPs)&amp;"'!$E$"&amp;(ROW()+3)&amp;":$AN$"&amp;(ROW()+3))))</f>
        <v>143809.66666666663</v>
      </c>
      <c r="R31" s="25">
        <f t="array" aca="1" ref="R31" ca="1">SUM(SUMIF(INDIRECT("'"&amp;TRANSPOSE(Tabellenblätter_FPs)&amp;"'!$E$5:$AN$5"),R$5,INDIRECT("'"&amp;TRANSPOSE(Tabellenblätter_FPs)&amp;"'!$E$"&amp;(ROW()+3)&amp;":$AN$"&amp;(ROW()+3))))</f>
        <v>143810.66666666666</v>
      </c>
      <c r="S31" s="25">
        <f t="array" aca="1" ref="S31" ca="1">SUM(SUMIF(INDIRECT("'"&amp;TRANSPOSE(Tabellenblätter_FPs)&amp;"'!$E$5:$AN$5"),S$5,INDIRECT("'"&amp;TRANSPOSE(Tabellenblätter_FPs)&amp;"'!$E$"&amp;(ROW()+3)&amp;":$AN$"&amp;(ROW()+3))))</f>
        <v>137055.33333333334</v>
      </c>
      <c r="T31" s="25">
        <f t="array" aca="1" ref="T31" ca="1">SUM(SUMIF(INDIRECT("'"&amp;TRANSPOSE(Tabellenblätter_FPs)&amp;"'!$E$5:$AN$5"),T$5,INDIRECT("'"&amp;TRANSPOSE(Tabellenblätter_FPs)&amp;"'!$E$"&amp;(ROW()+3)&amp;":$AN$"&amp;(ROW()+3))))</f>
        <v>139927.66666666669</v>
      </c>
      <c r="U31" s="25">
        <f t="array" aca="1" ref="U31" ca="1">SUM(SUMIF(INDIRECT("'"&amp;TRANSPOSE(Tabellenblätter_FPs)&amp;"'!$E$5:$AN$5"),U$5,INDIRECT("'"&amp;TRANSPOSE(Tabellenblätter_FPs)&amp;"'!$E$"&amp;(ROW()+3)&amp;":$AN$"&amp;(ROW()+3))))</f>
        <v>133531.66666666669</v>
      </c>
      <c r="V31" s="25">
        <f t="array" aca="1" ref="V31" ca="1">SUM(SUMIF(INDIRECT("'"&amp;TRANSPOSE(Tabellenblätter_FPs)&amp;"'!$E$5:$AN$5"),V$5,INDIRECT("'"&amp;TRANSPOSE(Tabellenblätter_FPs)&amp;"'!$E$"&amp;(ROW()+3)&amp;":$AN$"&amp;(ROW()+3))))</f>
        <v>139447.66666666669</v>
      </c>
      <c r="W31" s="25">
        <f t="array" aca="1" ref="W31" ca="1">SUM(SUMIF(INDIRECT("'"&amp;TRANSPOSE(Tabellenblätter_FPs)&amp;"'!$E$5:$AN$5"),W$5,INDIRECT("'"&amp;TRANSPOSE(Tabellenblätter_FPs)&amp;"'!$E$"&amp;(ROW()+3)&amp;":$AN$"&amp;(ROW()+3))))</f>
        <v>155152</v>
      </c>
      <c r="X31" s="25">
        <f t="array" aca="1" ref="X31" ca="1">SUM(SUMIF(INDIRECT("'"&amp;TRANSPOSE(Tabellenblätter_FPs)&amp;"'!$E$5:$AN$5"),X$5,INDIRECT("'"&amp;TRANSPOSE(Tabellenblätter_FPs)&amp;"'!$E$"&amp;(ROW()+3)&amp;":$AN$"&amp;(ROW()+3))))</f>
        <v>150972</v>
      </c>
      <c r="Y31" s="25">
        <f t="array" aca="1" ref="Y31" ca="1">SUM(SUMIF(INDIRECT("'"&amp;TRANSPOSE(Tabellenblätter_FPs)&amp;"'!$E$5:$AN$5"),Y$5,INDIRECT("'"&amp;TRANSPOSE(Tabellenblätter_FPs)&amp;"'!$E$"&amp;(ROW()+3)&amp;":$AN$"&amp;(ROW()+3))))</f>
        <v>153364.66666666669</v>
      </c>
      <c r="Z31" s="25">
        <f t="array" aca="1" ref="Z31" ca="1">SUM(SUMIF(INDIRECT("'"&amp;TRANSPOSE(Tabellenblätter_FPs)&amp;"'!$E$5:$AN$5"),Z$5,INDIRECT("'"&amp;TRANSPOSE(Tabellenblätter_FPs)&amp;"'!$E$"&amp;(ROW()+3)&amp;":$AN$"&amp;(ROW()+3))))</f>
        <v>151925.33333333331</v>
      </c>
      <c r="AA31" s="25">
        <f t="array" aca="1" ref="AA31" ca="1">SUM(SUMIF(INDIRECT("'"&amp;TRANSPOSE(Tabellenblätter_FPs)&amp;"'!$E$5:$AN$5"),AA$5,INDIRECT("'"&amp;TRANSPOSE(Tabellenblätter_FPs)&amp;"'!$E$"&amp;(ROW()+3)&amp;":$AN$"&amp;(ROW()+3))))</f>
        <v>153425.33333333331</v>
      </c>
      <c r="AB31" s="25">
        <f t="array" aca="1" ref="AB31" ca="1">SUM(SUMIF(INDIRECT("'"&amp;TRANSPOSE(Tabellenblätter_FPs)&amp;"'!$E$5:$AN$5"),AB$5,INDIRECT("'"&amp;TRANSPOSE(Tabellenblätter_FPs)&amp;"'!$E$"&amp;(ROW()+3)&amp;":$AN$"&amp;(ROW()+3))))</f>
        <v>140664.66666666666</v>
      </c>
      <c r="AC31" s="25">
        <f t="array" aca="1" ref="AC31" ca="1">SUM(SUMIF(INDIRECT("'"&amp;TRANSPOSE(Tabellenblätter_FPs)&amp;"'!$E$5:$AN$5"),AC$5,INDIRECT("'"&amp;TRANSPOSE(Tabellenblätter_FPs)&amp;"'!$E$"&amp;(ROW()+3)&amp;":$AN$"&amp;(ROW()+3))))</f>
        <v>140838.66666666666</v>
      </c>
      <c r="AD31" s="25">
        <f t="array" aca="1" ref="AD31" ca="1">SUM(SUMIF(INDIRECT("'"&amp;TRANSPOSE(Tabellenblätter_FPs)&amp;"'!$E$5:$AN$5"),AD$5,INDIRECT("'"&amp;TRANSPOSE(Tabellenblätter_FPs)&amp;"'!$E$"&amp;(ROW()+3)&amp;":$AN$"&amp;(ROW()+3))))</f>
        <v>139051.33333333331</v>
      </c>
      <c r="AE31" s="25">
        <f t="array" aca="1" ref="AE31" ca="1">SUM(SUMIF(INDIRECT("'"&amp;TRANSPOSE(Tabellenblätter_FPs)&amp;"'!$E$5:$AN$5"),AE$5,INDIRECT("'"&amp;TRANSPOSE(Tabellenblätter_FPs)&amp;"'!$E$"&amp;(ROW()+3)&amp;":$AN$"&amp;(ROW()+3))))</f>
        <v>163498</v>
      </c>
      <c r="AF31" s="25">
        <f t="array" aca="1" ref="AF31" ca="1">SUM(SUMIF(INDIRECT("'"&amp;TRANSPOSE(Tabellenblätter_FPs)&amp;"'!$E$5:$AN$5"),AF$5,INDIRECT("'"&amp;TRANSPOSE(Tabellenblätter_FPs)&amp;"'!$E$"&amp;(ROW()+3)&amp;":$AN$"&amp;(ROW()+3))))</f>
        <v>140838.66666666666</v>
      </c>
      <c r="AG31" s="25">
        <f t="array" aca="1" ref="AG31" ca="1">SUM(SUMIF(INDIRECT("'"&amp;TRANSPOSE(Tabellenblätter_FPs)&amp;"'!$E$5:$AN$5"),AG$5,INDIRECT("'"&amp;TRANSPOSE(Tabellenblätter_FPs)&amp;"'!$E$"&amp;(ROW()+3)&amp;":$AN$"&amp;(ROW()+3))))</f>
        <v>147510.66666666666</v>
      </c>
      <c r="AH31" s="25">
        <f t="array" aca="1" ref="AH31" ca="1">SUM(SUMIF(INDIRECT("'"&amp;TRANSPOSE(Tabellenblätter_FPs)&amp;"'!$E$5:$AN$5"),AH$5,INDIRECT("'"&amp;TRANSPOSE(Tabellenblätter_FPs)&amp;"'!$E$"&amp;(ROW()+3)&amp;":$AN$"&amp;(ROW()+3))))</f>
        <v>140838.66666666666</v>
      </c>
      <c r="AI31" s="25">
        <f t="array" aca="1" ref="AI31" ca="1">SUM(SUMIF(INDIRECT("'"&amp;TRANSPOSE(Tabellenblätter_FPs)&amp;"'!$E$5:$AN$5"),AI$5,INDIRECT("'"&amp;TRANSPOSE(Tabellenblätter_FPs)&amp;"'!$E$"&amp;(ROW()+3)&amp;":$AN$"&amp;(ROW()+3))))</f>
        <v>148012.66666666669</v>
      </c>
      <c r="AJ31" s="25">
        <f t="array" aca="1" ref="AJ31" ca="1">SUM(SUMIF(INDIRECT("'"&amp;TRANSPOSE(Tabellenblätter_FPs)&amp;"'!$E$5:$AN$5"),AJ$5,INDIRECT("'"&amp;TRANSPOSE(Tabellenblätter_FPs)&amp;"'!$E$"&amp;(ROW()+3)&amp;":$AN$"&amp;(ROW()+3))))</f>
        <v>158777.33333333331</v>
      </c>
      <c r="AK31" s="25">
        <f t="array" aca="1" ref="AK31" ca="1">SUM(SUMIF(INDIRECT("'"&amp;TRANSPOSE(Tabellenblätter_FPs)&amp;"'!$E$5:$AN$5"),AK$5,INDIRECT("'"&amp;TRANSPOSE(Tabellenblätter_FPs)&amp;"'!$E$"&amp;(ROW()+3)&amp;":$AN$"&amp;(ROW()+3))))</f>
        <v>158788.66666666669</v>
      </c>
      <c r="AL31" s="25">
        <f t="array" aca="1" ref="AL31" ca="1">SUM(SUMIF(INDIRECT("'"&amp;TRANSPOSE(Tabellenblätter_FPs)&amp;"'!$E$5:$AN$5"),AL$5,INDIRECT("'"&amp;TRANSPOSE(Tabellenblätter_FPs)&amp;"'!$E$"&amp;(ROW()+3)&amp;":$AN$"&amp;(ROW()+3))))</f>
        <v>143772</v>
      </c>
      <c r="AM31" s="25">
        <f t="array" aca="1" ref="AM31" ca="1">SUM(SUMIF(INDIRECT("'"&amp;TRANSPOSE(Tabellenblätter_FPs)&amp;"'!$E$5:$AN$5"),AM$5,INDIRECT("'"&amp;TRANSPOSE(Tabellenblätter_FPs)&amp;"'!$E$"&amp;(ROW()+3)&amp;":$AN$"&amp;(ROW()+3))))</f>
        <v>160738.66666666669</v>
      </c>
      <c r="AN31" s="25">
        <f t="array" aca="1" ref="AN31" ca="1">SUM(SUMIF(INDIRECT("'"&amp;TRANSPOSE(Tabellenblätter_FPs)&amp;"'!$E$5:$AN$5"),AN$5,INDIRECT("'"&amp;TRANSPOSE(Tabellenblätter_FPs)&amp;"'!$E$"&amp;(ROW()+3)&amp;":$AN$"&amp;(ROW()+3))))</f>
        <v>141504.66666666666</v>
      </c>
    </row>
    <row r="32" spans="1:47" s="13" customFormat="1" ht="14.4" x14ac:dyDescent="0.3">
      <c r="A32" s="13" t="s">
        <v>24</v>
      </c>
      <c r="E32" s="14">
        <f t="array" aca="1" ref="E32" ca="1">SUM(SUMIF(INDIRECT("'"&amp;TRANSPOSE(Tabellenblätter_FPs)&amp;"'!$E$5:$AN$5"),E$5,INDIRECT("'"&amp;TRANSPOSE(Tabellenblätter_FPs)&amp;"'!$E$"&amp;(ROW()+3)&amp;":$AN$"&amp;(ROW()+3))))</f>
        <v>25860</v>
      </c>
      <c r="F32" s="14">
        <f t="array" aca="1" ref="F32" ca="1">SUM(SUMIF(INDIRECT("'"&amp;TRANSPOSE(Tabellenblätter_FPs)&amp;"'!$E$5:$AN$5"),F$5,INDIRECT("'"&amp;TRANSPOSE(Tabellenblätter_FPs)&amp;"'!$E$"&amp;(ROW()+3)&amp;":$AN$"&amp;(ROW()+3))))</f>
        <v>12714</v>
      </c>
      <c r="G32" s="14">
        <f t="array" aca="1" ref="G32" ca="1">SUM(SUMIF(INDIRECT("'"&amp;TRANSPOSE(Tabellenblätter_FPs)&amp;"'!$E$5:$AN$5"),G$5,INDIRECT("'"&amp;TRANSPOSE(Tabellenblätter_FPs)&amp;"'!$E$"&amp;(ROW()+3)&amp;":$AN$"&amp;(ROW()+3))))</f>
        <v>13950</v>
      </c>
      <c r="H32" s="14">
        <f t="array" aca="1" ref="H32" ca="1">SUM(SUMIF(INDIRECT("'"&amp;TRANSPOSE(Tabellenblätter_FPs)&amp;"'!$E$5:$AN$5"),H$5,INDIRECT("'"&amp;TRANSPOSE(Tabellenblätter_FPs)&amp;"'!$E$"&amp;(ROW()+3)&amp;":$AN$"&amp;(ROW()+3))))</f>
        <v>12888</v>
      </c>
      <c r="I32" s="14">
        <f t="array" aca="1" ref="I32" ca="1">SUM(SUMIF(INDIRECT("'"&amp;TRANSPOSE(Tabellenblätter_FPs)&amp;"'!$E$5:$AN$5"),I$5,INDIRECT("'"&amp;TRANSPOSE(Tabellenblätter_FPs)&amp;"'!$E$"&amp;(ROW()+3)&amp;":$AN$"&amp;(ROW()+3))))</f>
        <v>14214</v>
      </c>
      <c r="J32" s="14">
        <f t="array" aca="1" ref="J32" ca="1">SUM(SUMIF(INDIRECT("'"&amp;TRANSPOSE(Tabellenblätter_FPs)&amp;"'!$E$5:$AN$5"),J$5,INDIRECT("'"&amp;TRANSPOSE(Tabellenblätter_FPs)&amp;"'!$E$"&amp;(ROW()+3)&amp;":$AN$"&amp;(ROW()+3))))</f>
        <v>14208</v>
      </c>
      <c r="K32" s="14">
        <f t="array" aca="1" ref="K32" ca="1">SUM(SUMIF(INDIRECT("'"&amp;TRANSPOSE(Tabellenblätter_FPs)&amp;"'!$E$5:$AN$5"),K$5,INDIRECT("'"&amp;TRANSPOSE(Tabellenblätter_FPs)&amp;"'!$E$"&amp;(ROW()+3)&amp;":$AN$"&amp;(ROW()+3))))</f>
        <v>33288</v>
      </c>
      <c r="L32" s="14">
        <f t="array" aca="1" ref="L32" ca="1">SUM(SUMIF(INDIRECT("'"&amp;TRANSPOSE(Tabellenblätter_FPs)&amp;"'!$E$5:$AN$5"),L$5,INDIRECT("'"&amp;TRANSPOSE(Tabellenblätter_FPs)&amp;"'!$E$"&amp;(ROW()+3)&amp;":$AN$"&amp;(ROW()+3))))</f>
        <v>28164</v>
      </c>
      <c r="M32" s="14">
        <f t="array" aca="1" ref="M32" ca="1">SUM(SUMIF(INDIRECT("'"&amp;TRANSPOSE(Tabellenblätter_FPs)&amp;"'!$E$5:$AN$5"),M$5,INDIRECT("'"&amp;TRANSPOSE(Tabellenblätter_FPs)&amp;"'!$E$"&amp;(ROW()+3)&amp;":$AN$"&amp;(ROW()+3))))</f>
        <v>38142</v>
      </c>
      <c r="N32" s="14">
        <f t="array" aca="1" ref="N32" ca="1">SUM(SUMIF(INDIRECT("'"&amp;TRANSPOSE(Tabellenblätter_FPs)&amp;"'!$E$5:$AN$5"),N$5,INDIRECT("'"&amp;TRANSPOSE(Tabellenblätter_FPs)&amp;"'!$E$"&amp;(ROW()+3)&amp;":$AN$"&amp;(ROW()+3))))</f>
        <v>33192</v>
      </c>
      <c r="O32" s="14">
        <f t="array" aca="1" ref="O32" ca="1">SUM(SUMIF(INDIRECT("'"&amp;TRANSPOSE(Tabellenblätter_FPs)&amp;"'!$E$5:$AN$5"),O$5,INDIRECT("'"&amp;TRANSPOSE(Tabellenblätter_FPs)&amp;"'!$E$"&amp;(ROW()+3)&amp;":$AN$"&amp;(ROW()+3))))</f>
        <v>41454</v>
      </c>
      <c r="P32" s="14">
        <f t="array" aca="1" ref="P32" ca="1">SUM(SUMIF(INDIRECT("'"&amp;TRANSPOSE(Tabellenblätter_FPs)&amp;"'!$E$5:$AN$5"),P$5,INDIRECT("'"&amp;TRANSPOSE(Tabellenblätter_FPs)&amp;"'!$E$"&amp;(ROW()+3)&amp;":$AN$"&amp;(ROW()+3))))</f>
        <v>32352</v>
      </c>
      <c r="Q32" s="14">
        <f t="array" aca="1" ref="Q32" ca="1">SUM(SUMIF(INDIRECT("'"&amp;TRANSPOSE(Tabellenblätter_FPs)&amp;"'!$E$5:$AN$5"),Q$5,INDIRECT("'"&amp;TRANSPOSE(Tabellenblätter_FPs)&amp;"'!$E$"&amp;(ROW()+3)&amp;":$AN$"&amp;(ROW()+3))))</f>
        <v>35142</v>
      </c>
      <c r="R32" s="14">
        <f t="array" aca="1" ref="R32" ca="1">SUM(SUMIF(INDIRECT("'"&amp;TRANSPOSE(Tabellenblätter_FPs)&amp;"'!$E$5:$AN$5"),R$5,INDIRECT("'"&amp;TRANSPOSE(Tabellenblätter_FPs)&amp;"'!$E$"&amp;(ROW()+3)&amp;":$AN$"&amp;(ROW()+3))))</f>
        <v>39378</v>
      </c>
      <c r="S32" s="14">
        <f t="array" aca="1" ref="S32" ca="1">SUM(SUMIF(INDIRECT("'"&amp;TRANSPOSE(Tabellenblätter_FPs)&amp;"'!$E$5:$AN$5"),S$5,INDIRECT("'"&amp;TRANSPOSE(Tabellenblätter_FPs)&amp;"'!$E$"&amp;(ROW()+3)&amp;":$AN$"&amp;(ROW()+3))))</f>
        <v>34962</v>
      </c>
      <c r="T32" s="14">
        <f t="array" aca="1" ref="T32" ca="1">SUM(SUMIF(INDIRECT("'"&amp;TRANSPOSE(Tabellenblätter_FPs)&amp;"'!$E$5:$AN$5"),T$5,INDIRECT("'"&amp;TRANSPOSE(Tabellenblätter_FPs)&amp;"'!$E$"&amp;(ROW()+3)&amp;":$AN$"&amp;(ROW()+3))))</f>
        <v>40698</v>
      </c>
      <c r="U32" s="14">
        <f t="array" aca="1" ref="U32" ca="1">SUM(SUMIF(INDIRECT("'"&amp;TRANSPOSE(Tabellenblätter_FPs)&amp;"'!$E$5:$AN$5"),U$5,INDIRECT("'"&amp;TRANSPOSE(Tabellenblätter_FPs)&amp;"'!$E$"&amp;(ROW()+3)&amp;":$AN$"&amp;(ROW()+3))))</f>
        <v>34302</v>
      </c>
      <c r="V32" s="14">
        <f t="array" aca="1" ref="V32" ca="1">SUM(SUMIF(INDIRECT("'"&amp;TRANSPOSE(Tabellenblätter_FPs)&amp;"'!$E$5:$AN$5"),V$5,INDIRECT("'"&amp;TRANSPOSE(Tabellenblätter_FPs)&amp;"'!$E$"&amp;(ROW()+3)&amp;":$AN$"&amp;(ROW()+3))))</f>
        <v>40218</v>
      </c>
      <c r="W32" s="14">
        <f t="array" aca="1" ref="W32" ca="1">SUM(SUMIF(INDIRECT("'"&amp;TRANSPOSE(Tabellenblätter_FPs)&amp;"'!$E$5:$AN$5"),W$5,INDIRECT("'"&amp;TRANSPOSE(Tabellenblätter_FPs)&amp;"'!$E$"&amp;(ROW()+3)&amp;":$AN$"&amp;(ROW()+3))))</f>
        <v>47412</v>
      </c>
      <c r="X32" s="14">
        <f t="array" aca="1" ref="X32" ca="1">SUM(SUMIF(INDIRECT("'"&amp;TRANSPOSE(Tabellenblätter_FPs)&amp;"'!$E$5:$AN$5"),X$5,INDIRECT("'"&amp;TRANSPOSE(Tabellenblätter_FPs)&amp;"'!$E$"&amp;(ROW()+3)&amp;":$AN$"&amp;(ROW()+3))))</f>
        <v>48072</v>
      </c>
      <c r="Y32" s="14">
        <f t="array" aca="1" ref="Y32" ca="1">SUM(SUMIF(INDIRECT("'"&amp;TRANSPOSE(Tabellenblätter_FPs)&amp;"'!$E$5:$AN$5"),Y$5,INDIRECT("'"&amp;TRANSPOSE(Tabellenblätter_FPs)&amp;"'!$E$"&amp;(ROW()+3)&amp;":$AN$"&amp;(ROW()+3))))</f>
        <v>47238</v>
      </c>
      <c r="Z32" s="14">
        <f t="array" aca="1" ref="Z32" ca="1">SUM(SUMIF(INDIRECT("'"&amp;TRANSPOSE(Tabellenblätter_FPs)&amp;"'!$E$5:$AN$5"),Z$5,INDIRECT("'"&amp;TRANSPOSE(Tabellenblätter_FPs)&amp;"'!$E$"&amp;(ROW()+3)&amp;":$AN$"&amp;(ROW()+3))))</f>
        <v>47412</v>
      </c>
      <c r="AA32" s="14">
        <f t="array" aca="1" ref="AA32" ca="1">SUM(SUMIF(INDIRECT("'"&amp;TRANSPOSE(Tabellenblätter_FPs)&amp;"'!$E$5:$AN$5"),AA$5,INDIRECT("'"&amp;TRANSPOSE(Tabellenblätter_FPs)&amp;"'!$E$"&amp;(ROW()+3)&amp;":$AN$"&amp;(ROW()+3))))</f>
        <v>48912</v>
      </c>
      <c r="AB32" s="14">
        <f t="array" aca="1" ref="AB32" ca="1">SUM(SUMIF(INDIRECT("'"&amp;TRANSPOSE(Tabellenblätter_FPs)&amp;"'!$E$5:$AN$5"),AB$5,INDIRECT("'"&amp;TRANSPOSE(Tabellenblätter_FPs)&amp;"'!$E$"&amp;(ROW()+3)&amp;":$AN$"&amp;(ROW()+3))))</f>
        <v>39378</v>
      </c>
      <c r="AC32" s="14">
        <f t="array" aca="1" ref="AC32" ca="1">SUM(SUMIF(INDIRECT("'"&amp;TRANSPOSE(Tabellenblätter_FPs)&amp;"'!$E$5:$AN$5"),AC$5,INDIRECT("'"&amp;TRANSPOSE(Tabellenblätter_FPs)&amp;"'!$E$"&amp;(ROW()+3)&amp;":$AN$"&amp;(ROW()+3))))</f>
        <v>39552</v>
      </c>
      <c r="AD32" s="14">
        <f t="array" aca="1" ref="AD32" ca="1">SUM(SUMIF(INDIRECT("'"&amp;TRANSPOSE(Tabellenblätter_FPs)&amp;"'!$E$5:$AN$5"),AD$5,INDIRECT("'"&amp;TRANSPOSE(Tabellenblätter_FPs)&amp;"'!$E$"&amp;(ROW()+3)&amp;":$AN$"&amp;(ROW()+3))))</f>
        <v>39378</v>
      </c>
      <c r="AE32" s="14">
        <f t="array" aca="1" ref="AE32" ca="1">SUM(SUMIF(INDIRECT("'"&amp;TRANSPOSE(Tabellenblätter_FPs)&amp;"'!$E$5:$AN$5"),AE$5,INDIRECT("'"&amp;TRANSPOSE(Tabellenblätter_FPs)&amp;"'!$E$"&amp;(ROW()+3)&amp;":$AN$"&amp;(ROW()+3))))</f>
        <v>55758</v>
      </c>
      <c r="AF32" s="14">
        <f t="array" aca="1" ref="AF32" ca="1">SUM(SUMIF(INDIRECT("'"&amp;TRANSPOSE(Tabellenblätter_FPs)&amp;"'!$E$5:$AN$5"),AF$5,INDIRECT("'"&amp;TRANSPOSE(Tabellenblätter_FPs)&amp;"'!$E$"&amp;(ROW()+3)&amp;":$AN$"&amp;(ROW()+3))))</f>
        <v>39552</v>
      </c>
      <c r="AG32" s="14">
        <f t="array" aca="1" ref="AG32" ca="1">SUM(SUMIF(INDIRECT("'"&amp;TRANSPOSE(Tabellenblätter_FPs)&amp;"'!$E$5:$AN$5"),AG$5,INDIRECT("'"&amp;TRANSPOSE(Tabellenblätter_FPs)&amp;"'!$E$"&amp;(ROW()+3)&amp;":$AN$"&amp;(ROW()+3))))</f>
        <v>46224</v>
      </c>
      <c r="AH32" s="14">
        <f t="array" aca="1" ref="AH32" ca="1">SUM(SUMIF(INDIRECT("'"&amp;TRANSPOSE(Tabellenblätter_FPs)&amp;"'!$E$5:$AN$5"),AH$5,INDIRECT("'"&amp;TRANSPOSE(Tabellenblätter_FPs)&amp;"'!$E$"&amp;(ROW()+3)&amp;":$AN$"&amp;(ROW()+3))))</f>
        <v>39552</v>
      </c>
      <c r="AI32" s="14">
        <f t="array" aca="1" ref="AI32" ca="1">SUM(SUMIF(INDIRECT("'"&amp;TRANSPOSE(Tabellenblätter_FPs)&amp;"'!$E$5:$AN$5"),AI$5,INDIRECT("'"&amp;TRANSPOSE(Tabellenblätter_FPs)&amp;"'!$E$"&amp;(ROW()+3)&amp;":$AN$"&amp;(ROW()+3))))</f>
        <v>41886</v>
      </c>
      <c r="AJ32" s="14">
        <f t="array" aca="1" ref="AJ32" ca="1">SUM(SUMIF(INDIRECT("'"&amp;TRANSPOSE(Tabellenblätter_FPs)&amp;"'!$E$5:$AN$5"),AJ$5,INDIRECT("'"&amp;TRANSPOSE(Tabellenblätter_FPs)&amp;"'!$E$"&amp;(ROW()+3)&amp;":$AN$"&amp;(ROW()+3))))</f>
        <v>54264</v>
      </c>
      <c r="AK32" s="14">
        <f t="array" aca="1" ref="AK32" ca="1">SUM(SUMIF(INDIRECT("'"&amp;TRANSPOSE(Tabellenblätter_FPs)&amp;"'!$E$5:$AN$5"),AK$5,INDIRECT("'"&amp;TRANSPOSE(Tabellenblätter_FPs)&amp;"'!$E$"&amp;(ROW()+3)&amp;":$AN$"&amp;(ROW()+3))))</f>
        <v>52662</v>
      </c>
      <c r="AL32" s="14">
        <f t="array" aca="1" ref="AL32" ca="1">SUM(SUMIF(INDIRECT("'"&amp;TRANSPOSE(Tabellenblätter_FPs)&amp;"'!$E$5:$AN$5"),AL$5,INDIRECT("'"&amp;TRANSPOSE(Tabellenblätter_FPs)&amp;"'!$E$"&amp;(ROW()+3)&amp;":$AN$"&amp;(ROW()+3))))</f>
        <v>40872</v>
      </c>
      <c r="AM32" s="14">
        <f t="array" aca="1" ref="AM32" ca="1">SUM(SUMIF(INDIRECT("'"&amp;TRANSPOSE(Tabellenblätter_FPs)&amp;"'!$E$5:$AN$5"),AM$5,INDIRECT("'"&amp;TRANSPOSE(Tabellenblätter_FPs)&amp;"'!$E$"&amp;(ROW()+3)&amp;":$AN$"&amp;(ROW()+3))))</f>
        <v>54612</v>
      </c>
      <c r="AN32" s="14">
        <f t="array" aca="1" ref="AN32" ca="1">SUM(SUMIF(INDIRECT("'"&amp;TRANSPOSE(Tabellenblätter_FPs)&amp;"'!$E$5:$AN$5"),AN$5,INDIRECT("'"&amp;TRANSPOSE(Tabellenblätter_FPs)&amp;"'!$E$"&amp;(ROW()+3)&amp;":$AN$"&amp;(ROW()+3))))</f>
        <v>40218</v>
      </c>
    </row>
    <row r="33" spans="1:47" ht="14.4" x14ac:dyDescent="0.3">
      <c r="B33" s="26" t="s">
        <v>25</v>
      </c>
      <c r="C33" s="26"/>
      <c r="D33" s="26"/>
      <c r="E33" s="28">
        <f t="array" aca="1" ref="E33" ca="1">SUM(SUMIF(INDIRECT("'"&amp;TRANSPOSE(Tabellenblätter_FPs)&amp;"'!$E$5:$AN$5"),E$5,INDIRECT("'"&amp;TRANSPOSE(Tabellenblätter_FPs)&amp;"'!$E$"&amp;(ROW()+3)&amp;":$AN$"&amp;(ROW()+3))))</f>
        <v>18000</v>
      </c>
      <c r="F33" s="28">
        <f t="array" aca="1" ref="F33" ca="1">SUM(SUMIF(INDIRECT("'"&amp;TRANSPOSE(Tabellenblätter_FPs)&amp;"'!$E$5:$AN$5"),F$5,INDIRECT("'"&amp;TRANSPOSE(Tabellenblätter_FPs)&amp;"'!$E$"&amp;(ROW()+3)&amp;":$AN$"&amp;(ROW()+3))))</f>
        <v>0</v>
      </c>
      <c r="G33" s="28">
        <f t="array" aca="1" ref="G33" ca="1">SUM(SUMIF(INDIRECT("'"&amp;TRANSPOSE(Tabellenblätter_FPs)&amp;"'!$E$5:$AN$5"),G$5,INDIRECT("'"&amp;TRANSPOSE(Tabellenblätter_FPs)&amp;"'!$E$"&amp;(ROW()+3)&amp;":$AN$"&amp;(ROW()+3))))</f>
        <v>0</v>
      </c>
      <c r="H33" s="28">
        <f t="array" aca="1" ref="H33" ca="1">SUM(SUMIF(INDIRECT("'"&amp;TRANSPOSE(Tabellenblätter_FPs)&amp;"'!$E$5:$AN$5"),H$5,INDIRECT("'"&amp;TRANSPOSE(Tabellenblätter_FPs)&amp;"'!$E$"&amp;(ROW()+3)&amp;":$AN$"&amp;(ROW()+3))))</f>
        <v>0</v>
      </c>
      <c r="I33" s="28">
        <f t="array" aca="1" ref="I33" ca="1">SUM(SUMIF(INDIRECT("'"&amp;TRANSPOSE(Tabellenblätter_FPs)&amp;"'!$E$5:$AN$5"),I$5,INDIRECT("'"&amp;TRANSPOSE(Tabellenblätter_FPs)&amp;"'!$E$"&amp;(ROW()+3)&amp;":$AN$"&amp;(ROW()+3))))</f>
        <v>0</v>
      </c>
      <c r="J33" s="28">
        <f t="array" aca="1" ref="J33" ca="1">SUM(SUMIF(INDIRECT("'"&amp;TRANSPOSE(Tabellenblätter_FPs)&amp;"'!$E$5:$AN$5"),J$5,INDIRECT("'"&amp;TRANSPOSE(Tabellenblätter_FPs)&amp;"'!$E$"&amp;(ROW()+3)&amp;":$AN$"&amp;(ROW()+3))))</f>
        <v>0</v>
      </c>
      <c r="K33" s="28">
        <f t="array" aca="1" ref="K33" ca="1">SUM(SUMIF(INDIRECT("'"&amp;TRANSPOSE(Tabellenblätter_FPs)&amp;"'!$E$5:$AN$5"),K$5,INDIRECT("'"&amp;TRANSPOSE(Tabellenblätter_FPs)&amp;"'!$E$"&amp;(ROW()+3)&amp;":$AN$"&amp;(ROW()+3))))</f>
        <v>0</v>
      </c>
      <c r="L33" s="28">
        <f t="array" aca="1" ref="L33" ca="1">SUM(SUMIF(INDIRECT("'"&amp;TRANSPOSE(Tabellenblätter_FPs)&amp;"'!$E$5:$AN$5"),L$5,INDIRECT("'"&amp;TRANSPOSE(Tabellenblätter_FPs)&amp;"'!$E$"&amp;(ROW()+3)&amp;":$AN$"&amp;(ROW()+3))))</f>
        <v>0</v>
      </c>
      <c r="M33" s="28">
        <f t="array" aca="1" ref="M33" ca="1">SUM(SUMIF(INDIRECT("'"&amp;TRANSPOSE(Tabellenblätter_FPs)&amp;"'!$E$5:$AN$5"),M$5,INDIRECT("'"&amp;TRANSPOSE(Tabellenblätter_FPs)&amp;"'!$E$"&amp;(ROW()+3)&amp;":$AN$"&amp;(ROW()+3))))</f>
        <v>0</v>
      </c>
      <c r="N33" s="28">
        <f t="array" aca="1" ref="N33" ca="1">SUM(SUMIF(INDIRECT("'"&amp;TRANSPOSE(Tabellenblätter_FPs)&amp;"'!$E$5:$AN$5"),N$5,INDIRECT("'"&amp;TRANSPOSE(Tabellenblätter_FPs)&amp;"'!$E$"&amp;(ROW()+3)&amp;":$AN$"&amp;(ROW()+3))))</f>
        <v>0</v>
      </c>
      <c r="O33" s="28">
        <f t="array" aca="1" ref="O33" ca="1">SUM(SUMIF(INDIRECT("'"&amp;TRANSPOSE(Tabellenblätter_FPs)&amp;"'!$E$5:$AN$5"),O$5,INDIRECT("'"&amp;TRANSPOSE(Tabellenblätter_FPs)&amp;"'!$E$"&amp;(ROW()+3)&amp;":$AN$"&amp;(ROW()+3))))</f>
        <v>0</v>
      </c>
      <c r="P33" s="28">
        <f t="array" aca="1" ref="P33" ca="1">SUM(SUMIF(INDIRECT("'"&amp;TRANSPOSE(Tabellenblätter_FPs)&amp;"'!$E$5:$AN$5"),P$5,INDIRECT("'"&amp;TRANSPOSE(Tabellenblätter_FPs)&amp;"'!$E$"&amp;(ROW()+3)&amp;":$AN$"&amp;(ROW()+3))))</f>
        <v>0</v>
      </c>
      <c r="Q33" s="28">
        <f t="array" aca="1" ref="Q33" ca="1">SUM(SUMIF(INDIRECT("'"&amp;TRANSPOSE(Tabellenblätter_FPs)&amp;"'!$E$5:$AN$5"),Q$5,INDIRECT("'"&amp;TRANSPOSE(Tabellenblätter_FPs)&amp;"'!$E$"&amp;(ROW()+3)&amp;":$AN$"&amp;(ROW()+3))))</f>
        <v>0</v>
      </c>
      <c r="R33" s="28">
        <f t="array" aca="1" ref="R33" ca="1">SUM(SUMIF(INDIRECT("'"&amp;TRANSPOSE(Tabellenblätter_FPs)&amp;"'!$E$5:$AN$5"),R$5,INDIRECT("'"&amp;TRANSPOSE(Tabellenblätter_FPs)&amp;"'!$E$"&amp;(ROW()+3)&amp;":$AN$"&amp;(ROW()+3))))</f>
        <v>0</v>
      </c>
      <c r="S33" s="28">
        <f t="array" aca="1" ref="S33" ca="1">SUM(SUMIF(INDIRECT("'"&amp;TRANSPOSE(Tabellenblätter_FPs)&amp;"'!$E$5:$AN$5"),S$5,INDIRECT("'"&amp;TRANSPOSE(Tabellenblätter_FPs)&amp;"'!$E$"&amp;(ROW()+3)&amp;":$AN$"&amp;(ROW()+3))))</f>
        <v>0</v>
      </c>
      <c r="T33" s="28">
        <f t="array" aca="1" ref="T33" ca="1">SUM(SUMIF(INDIRECT("'"&amp;TRANSPOSE(Tabellenblätter_FPs)&amp;"'!$E$5:$AN$5"),T$5,INDIRECT("'"&amp;TRANSPOSE(Tabellenblätter_FPs)&amp;"'!$E$"&amp;(ROW()+3)&amp;":$AN$"&amp;(ROW()+3))))</f>
        <v>0</v>
      </c>
      <c r="U33" s="28">
        <f t="array" aca="1" ref="U33" ca="1">SUM(SUMIF(INDIRECT("'"&amp;TRANSPOSE(Tabellenblätter_FPs)&amp;"'!$E$5:$AN$5"),U$5,INDIRECT("'"&amp;TRANSPOSE(Tabellenblätter_FPs)&amp;"'!$E$"&amp;(ROW()+3)&amp;":$AN$"&amp;(ROW()+3))))</f>
        <v>0</v>
      </c>
      <c r="V33" s="28">
        <f t="array" aca="1" ref="V33" ca="1">SUM(SUMIF(INDIRECT("'"&amp;TRANSPOSE(Tabellenblätter_FPs)&amp;"'!$E$5:$AN$5"),V$5,INDIRECT("'"&amp;TRANSPOSE(Tabellenblätter_FPs)&amp;"'!$E$"&amp;(ROW()+3)&amp;":$AN$"&amp;(ROW()+3))))</f>
        <v>0</v>
      </c>
      <c r="W33" s="28">
        <f t="array" aca="1" ref="W33" ca="1">SUM(SUMIF(INDIRECT("'"&amp;TRANSPOSE(Tabellenblätter_FPs)&amp;"'!$E$5:$AN$5"),W$5,INDIRECT("'"&amp;TRANSPOSE(Tabellenblätter_FPs)&amp;"'!$E$"&amp;(ROW()+3)&amp;":$AN$"&amp;(ROW()+3))))</f>
        <v>0</v>
      </c>
      <c r="X33" s="28">
        <f t="array" aca="1" ref="X33" ca="1">SUM(SUMIF(INDIRECT("'"&amp;TRANSPOSE(Tabellenblätter_FPs)&amp;"'!$E$5:$AN$5"),X$5,INDIRECT("'"&amp;TRANSPOSE(Tabellenblätter_FPs)&amp;"'!$E$"&amp;(ROW()+3)&amp;":$AN$"&amp;(ROW()+3))))</f>
        <v>0</v>
      </c>
      <c r="Y33" s="28">
        <f t="array" aca="1" ref="Y33" ca="1">SUM(SUMIF(INDIRECT("'"&amp;TRANSPOSE(Tabellenblätter_FPs)&amp;"'!$E$5:$AN$5"),Y$5,INDIRECT("'"&amp;TRANSPOSE(Tabellenblätter_FPs)&amp;"'!$E$"&amp;(ROW()+3)&amp;":$AN$"&amp;(ROW()+3))))</f>
        <v>0</v>
      </c>
      <c r="Z33" s="28">
        <f t="array" aca="1" ref="Z33" ca="1">SUM(SUMIF(INDIRECT("'"&amp;TRANSPOSE(Tabellenblätter_FPs)&amp;"'!$E$5:$AN$5"),Z$5,INDIRECT("'"&amp;TRANSPOSE(Tabellenblätter_FPs)&amp;"'!$E$"&amp;(ROW()+3)&amp;":$AN$"&amp;(ROW()+3))))</f>
        <v>0</v>
      </c>
      <c r="AA33" s="28">
        <f t="array" aca="1" ref="AA33" ca="1">SUM(SUMIF(INDIRECT("'"&amp;TRANSPOSE(Tabellenblätter_FPs)&amp;"'!$E$5:$AN$5"),AA$5,INDIRECT("'"&amp;TRANSPOSE(Tabellenblätter_FPs)&amp;"'!$E$"&amp;(ROW()+3)&amp;":$AN$"&amp;(ROW()+3))))</f>
        <v>0</v>
      </c>
      <c r="AB33" s="28">
        <f t="array" aca="1" ref="AB33" ca="1">SUM(SUMIF(INDIRECT("'"&amp;TRANSPOSE(Tabellenblätter_FPs)&amp;"'!$E$5:$AN$5"),AB$5,INDIRECT("'"&amp;TRANSPOSE(Tabellenblätter_FPs)&amp;"'!$E$"&amp;(ROW()+3)&amp;":$AN$"&amp;(ROW()+3))))</f>
        <v>0</v>
      </c>
      <c r="AC33" s="28">
        <f t="array" aca="1" ref="AC33" ca="1">SUM(SUMIF(INDIRECT("'"&amp;TRANSPOSE(Tabellenblätter_FPs)&amp;"'!$E$5:$AN$5"),AC$5,INDIRECT("'"&amp;TRANSPOSE(Tabellenblätter_FPs)&amp;"'!$E$"&amp;(ROW()+3)&amp;":$AN$"&amp;(ROW()+3))))</f>
        <v>0</v>
      </c>
      <c r="AD33" s="28">
        <f t="array" aca="1" ref="AD33" ca="1">SUM(SUMIF(INDIRECT("'"&amp;TRANSPOSE(Tabellenblätter_FPs)&amp;"'!$E$5:$AN$5"),AD$5,INDIRECT("'"&amp;TRANSPOSE(Tabellenblätter_FPs)&amp;"'!$E$"&amp;(ROW()+3)&amp;":$AN$"&amp;(ROW()+3))))</f>
        <v>0</v>
      </c>
      <c r="AE33" s="28">
        <f t="array" aca="1" ref="AE33" ca="1">SUM(SUMIF(INDIRECT("'"&amp;TRANSPOSE(Tabellenblätter_FPs)&amp;"'!$E$5:$AN$5"),AE$5,INDIRECT("'"&amp;TRANSPOSE(Tabellenblätter_FPs)&amp;"'!$E$"&amp;(ROW()+3)&amp;":$AN$"&amp;(ROW()+3))))</f>
        <v>0</v>
      </c>
      <c r="AF33" s="28">
        <f t="array" aca="1" ref="AF33" ca="1">SUM(SUMIF(INDIRECT("'"&amp;TRANSPOSE(Tabellenblätter_FPs)&amp;"'!$E$5:$AN$5"),AF$5,INDIRECT("'"&amp;TRANSPOSE(Tabellenblätter_FPs)&amp;"'!$E$"&amp;(ROW()+3)&amp;":$AN$"&amp;(ROW()+3))))</f>
        <v>0</v>
      </c>
      <c r="AG33" s="28">
        <f t="array" aca="1" ref="AG33" ca="1">SUM(SUMIF(INDIRECT("'"&amp;TRANSPOSE(Tabellenblätter_FPs)&amp;"'!$E$5:$AN$5"),AG$5,INDIRECT("'"&amp;TRANSPOSE(Tabellenblätter_FPs)&amp;"'!$E$"&amp;(ROW()+3)&amp;":$AN$"&amp;(ROW()+3))))</f>
        <v>0</v>
      </c>
      <c r="AH33" s="28">
        <f t="array" aca="1" ref="AH33" ca="1">SUM(SUMIF(INDIRECT("'"&amp;TRANSPOSE(Tabellenblätter_FPs)&amp;"'!$E$5:$AN$5"),AH$5,INDIRECT("'"&amp;TRANSPOSE(Tabellenblätter_FPs)&amp;"'!$E$"&amp;(ROW()+3)&amp;":$AN$"&amp;(ROW()+3))))</f>
        <v>0</v>
      </c>
      <c r="AI33" s="28">
        <f t="array" aca="1" ref="AI33" ca="1">SUM(SUMIF(INDIRECT("'"&amp;TRANSPOSE(Tabellenblätter_FPs)&amp;"'!$E$5:$AN$5"),AI$5,INDIRECT("'"&amp;TRANSPOSE(Tabellenblätter_FPs)&amp;"'!$E$"&amp;(ROW()+3)&amp;":$AN$"&amp;(ROW()+3))))</f>
        <v>0</v>
      </c>
      <c r="AJ33" s="28">
        <f t="array" aca="1" ref="AJ33" ca="1">SUM(SUMIF(INDIRECT("'"&amp;TRANSPOSE(Tabellenblätter_FPs)&amp;"'!$E$5:$AN$5"),AJ$5,INDIRECT("'"&amp;TRANSPOSE(Tabellenblätter_FPs)&amp;"'!$E$"&amp;(ROW()+3)&amp;":$AN$"&amp;(ROW()+3))))</f>
        <v>0</v>
      </c>
      <c r="AK33" s="28">
        <f t="array" aca="1" ref="AK33" ca="1">SUM(SUMIF(INDIRECT("'"&amp;TRANSPOSE(Tabellenblätter_FPs)&amp;"'!$E$5:$AN$5"),AK$5,INDIRECT("'"&amp;TRANSPOSE(Tabellenblätter_FPs)&amp;"'!$E$"&amp;(ROW()+3)&amp;":$AN$"&amp;(ROW()+3))))</f>
        <v>0</v>
      </c>
      <c r="AL33" s="28">
        <f t="array" aca="1" ref="AL33" ca="1">SUM(SUMIF(INDIRECT("'"&amp;TRANSPOSE(Tabellenblätter_FPs)&amp;"'!$E$5:$AN$5"),AL$5,INDIRECT("'"&amp;TRANSPOSE(Tabellenblätter_FPs)&amp;"'!$E$"&amp;(ROW()+3)&amp;":$AN$"&amp;(ROW()+3))))</f>
        <v>0</v>
      </c>
      <c r="AM33" s="28">
        <f t="array" aca="1" ref="AM33" ca="1">SUM(SUMIF(INDIRECT("'"&amp;TRANSPOSE(Tabellenblätter_FPs)&amp;"'!$E$5:$AN$5"),AM$5,INDIRECT("'"&amp;TRANSPOSE(Tabellenblätter_FPs)&amp;"'!$E$"&amp;(ROW()+3)&amp;":$AN$"&amp;(ROW()+3))))</f>
        <v>0</v>
      </c>
      <c r="AN33" s="28">
        <f t="array" aca="1" ref="AN33" ca="1">SUM(SUMIF(INDIRECT("'"&amp;TRANSPOSE(Tabellenblätter_FPs)&amp;"'!$E$5:$AN$5"),AN$5,INDIRECT("'"&amp;TRANSPOSE(Tabellenblätter_FPs)&amp;"'!$E$"&amp;(ROW()+3)&amp;":$AN$"&amp;(ROW()+3))))</f>
        <v>0</v>
      </c>
    </row>
    <row r="34" spans="1:47" ht="14.4" x14ac:dyDescent="0.3">
      <c r="B34" s="26" t="s">
        <v>26</v>
      </c>
      <c r="C34" s="26"/>
      <c r="D34" s="26"/>
      <c r="E34" s="28">
        <f t="array" aca="1" ref="E34" ca="1">SUM(SUMIF(INDIRECT("'"&amp;TRANSPOSE(Tabellenblätter_FPs)&amp;"'!$E$5:$AN$5"),E$5,INDIRECT("'"&amp;TRANSPOSE(Tabellenblätter_FPs)&amp;"'!$E$"&amp;(ROW()+3)&amp;":$AN$"&amp;(ROW()+3))))</f>
        <v>7860</v>
      </c>
      <c r="F34" s="28">
        <f t="array" aca="1" ref="F34" ca="1">SUM(SUMIF(INDIRECT("'"&amp;TRANSPOSE(Tabellenblätter_FPs)&amp;"'!$E$5:$AN$5"),F$5,INDIRECT("'"&amp;TRANSPOSE(Tabellenblätter_FPs)&amp;"'!$E$"&amp;(ROW()+3)&amp;":$AN$"&amp;(ROW()+3))))</f>
        <v>12714</v>
      </c>
      <c r="G34" s="28">
        <f t="array" aca="1" ref="G34" ca="1">SUM(SUMIF(INDIRECT("'"&amp;TRANSPOSE(Tabellenblätter_FPs)&amp;"'!$E$5:$AN$5"),G$5,INDIRECT("'"&amp;TRANSPOSE(Tabellenblätter_FPs)&amp;"'!$E$"&amp;(ROW()+3)&amp;":$AN$"&amp;(ROW()+3))))</f>
        <v>13950</v>
      </c>
      <c r="H34" s="28">
        <f t="array" aca="1" ref="H34" ca="1">SUM(SUMIF(INDIRECT("'"&amp;TRANSPOSE(Tabellenblätter_FPs)&amp;"'!$E$5:$AN$5"),H$5,INDIRECT("'"&amp;TRANSPOSE(Tabellenblätter_FPs)&amp;"'!$E$"&amp;(ROW()+3)&amp;":$AN$"&amp;(ROW()+3))))</f>
        <v>12888</v>
      </c>
      <c r="I34" s="28">
        <f t="array" aca="1" ref="I34" ca="1">SUM(SUMIF(INDIRECT("'"&amp;TRANSPOSE(Tabellenblätter_FPs)&amp;"'!$E$5:$AN$5"),I$5,INDIRECT("'"&amp;TRANSPOSE(Tabellenblätter_FPs)&amp;"'!$E$"&amp;(ROW()+3)&amp;":$AN$"&amp;(ROW()+3))))</f>
        <v>14214</v>
      </c>
      <c r="J34" s="28">
        <f t="array" aca="1" ref="J34" ca="1">SUM(SUMIF(INDIRECT("'"&amp;TRANSPOSE(Tabellenblätter_FPs)&amp;"'!$E$5:$AN$5"),J$5,INDIRECT("'"&amp;TRANSPOSE(Tabellenblätter_FPs)&amp;"'!$E$"&amp;(ROW()+3)&amp;":$AN$"&amp;(ROW()+3))))</f>
        <v>14208</v>
      </c>
      <c r="K34" s="28">
        <f t="array" aca="1" ref="K34" ca="1">SUM(SUMIF(INDIRECT("'"&amp;TRANSPOSE(Tabellenblätter_FPs)&amp;"'!$E$5:$AN$5"),K$5,INDIRECT("'"&amp;TRANSPOSE(Tabellenblätter_FPs)&amp;"'!$E$"&amp;(ROW()+3)&amp;":$AN$"&amp;(ROW()+3))))</f>
        <v>33288</v>
      </c>
      <c r="L34" s="28">
        <f t="array" aca="1" ref="L34" ca="1">SUM(SUMIF(INDIRECT("'"&amp;TRANSPOSE(Tabellenblätter_FPs)&amp;"'!$E$5:$AN$5"),L$5,INDIRECT("'"&amp;TRANSPOSE(Tabellenblätter_FPs)&amp;"'!$E$"&amp;(ROW()+3)&amp;":$AN$"&amp;(ROW()+3))))</f>
        <v>28164</v>
      </c>
      <c r="M34" s="28">
        <f t="array" aca="1" ref="M34" ca="1">SUM(SUMIF(INDIRECT("'"&amp;TRANSPOSE(Tabellenblätter_FPs)&amp;"'!$E$5:$AN$5"),M$5,INDIRECT("'"&amp;TRANSPOSE(Tabellenblätter_FPs)&amp;"'!$E$"&amp;(ROW()+3)&amp;":$AN$"&amp;(ROW()+3))))</f>
        <v>38142</v>
      </c>
      <c r="N34" s="28">
        <f t="array" aca="1" ref="N34" ca="1">SUM(SUMIF(INDIRECT("'"&amp;TRANSPOSE(Tabellenblätter_FPs)&amp;"'!$E$5:$AN$5"),N$5,INDIRECT("'"&amp;TRANSPOSE(Tabellenblätter_FPs)&amp;"'!$E$"&amp;(ROW()+3)&amp;":$AN$"&amp;(ROW()+3))))</f>
        <v>33192</v>
      </c>
      <c r="O34" s="28">
        <f t="array" aca="1" ref="O34" ca="1">SUM(SUMIF(INDIRECT("'"&amp;TRANSPOSE(Tabellenblätter_FPs)&amp;"'!$E$5:$AN$5"),O$5,INDIRECT("'"&amp;TRANSPOSE(Tabellenblätter_FPs)&amp;"'!$E$"&amp;(ROW()+3)&amp;":$AN$"&amp;(ROW()+3))))</f>
        <v>41454</v>
      </c>
      <c r="P34" s="28">
        <f t="array" aca="1" ref="P34" ca="1">SUM(SUMIF(INDIRECT("'"&amp;TRANSPOSE(Tabellenblätter_FPs)&amp;"'!$E$5:$AN$5"),P$5,INDIRECT("'"&amp;TRANSPOSE(Tabellenblätter_FPs)&amp;"'!$E$"&amp;(ROW()+3)&amp;":$AN$"&amp;(ROW()+3))))</f>
        <v>32352</v>
      </c>
      <c r="Q34" s="28">
        <f t="array" aca="1" ref="Q34" ca="1">SUM(SUMIF(INDIRECT("'"&amp;TRANSPOSE(Tabellenblätter_FPs)&amp;"'!$E$5:$AN$5"),Q$5,INDIRECT("'"&amp;TRANSPOSE(Tabellenblätter_FPs)&amp;"'!$E$"&amp;(ROW()+3)&amp;":$AN$"&amp;(ROW()+3))))</f>
        <v>35142</v>
      </c>
      <c r="R34" s="28">
        <f t="array" aca="1" ref="R34" ca="1">SUM(SUMIF(INDIRECT("'"&amp;TRANSPOSE(Tabellenblätter_FPs)&amp;"'!$E$5:$AN$5"),R$5,INDIRECT("'"&amp;TRANSPOSE(Tabellenblätter_FPs)&amp;"'!$E$"&amp;(ROW()+3)&amp;":$AN$"&amp;(ROW()+3))))</f>
        <v>39378</v>
      </c>
      <c r="S34" s="28">
        <f t="array" aca="1" ref="S34" ca="1">SUM(SUMIF(INDIRECT("'"&amp;TRANSPOSE(Tabellenblätter_FPs)&amp;"'!$E$5:$AN$5"),S$5,INDIRECT("'"&amp;TRANSPOSE(Tabellenblätter_FPs)&amp;"'!$E$"&amp;(ROW()+3)&amp;":$AN$"&amp;(ROW()+3))))</f>
        <v>34962</v>
      </c>
      <c r="T34" s="28">
        <f t="array" aca="1" ref="T34" ca="1">SUM(SUMIF(INDIRECT("'"&amp;TRANSPOSE(Tabellenblätter_FPs)&amp;"'!$E$5:$AN$5"),T$5,INDIRECT("'"&amp;TRANSPOSE(Tabellenblätter_FPs)&amp;"'!$E$"&amp;(ROW()+3)&amp;":$AN$"&amp;(ROW()+3))))</f>
        <v>40698</v>
      </c>
      <c r="U34" s="28">
        <f t="array" aca="1" ref="U34" ca="1">SUM(SUMIF(INDIRECT("'"&amp;TRANSPOSE(Tabellenblätter_FPs)&amp;"'!$E$5:$AN$5"),U$5,INDIRECT("'"&amp;TRANSPOSE(Tabellenblätter_FPs)&amp;"'!$E$"&amp;(ROW()+3)&amp;":$AN$"&amp;(ROW()+3))))</f>
        <v>34302</v>
      </c>
      <c r="V34" s="28">
        <f t="array" aca="1" ref="V34" ca="1">SUM(SUMIF(INDIRECT("'"&amp;TRANSPOSE(Tabellenblätter_FPs)&amp;"'!$E$5:$AN$5"),V$5,INDIRECT("'"&amp;TRANSPOSE(Tabellenblätter_FPs)&amp;"'!$E$"&amp;(ROW()+3)&amp;":$AN$"&amp;(ROW()+3))))</f>
        <v>40218</v>
      </c>
      <c r="W34" s="28">
        <f t="array" aca="1" ref="W34" ca="1">SUM(SUMIF(INDIRECT("'"&amp;TRANSPOSE(Tabellenblätter_FPs)&amp;"'!$E$5:$AN$5"),W$5,INDIRECT("'"&amp;TRANSPOSE(Tabellenblätter_FPs)&amp;"'!$E$"&amp;(ROW()+3)&amp;":$AN$"&amp;(ROW()+3))))</f>
        <v>47412</v>
      </c>
      <c r="X34" s="28">
        <f t="array" aca="1" ref="X34" ca="1">SUM(SUMIF(INDIRECT("'"&amp;TRANSPOSE(Tabellenblätter_FPs)&amp;"'!$E$5:$AN$5"),X$5,INDIRECT("'"&amp;TRANSPOSE(Tabellenblätter_FPs)&amp;"'!$E$"&amp;(ROW()+3)&amp;":$AN$"&amp;(ROW()+3))))</f>
        <v>48072</v>
      </c>
      <c r="Y34" s="28">
        <f t="array" aca="1" ref="Y34" ca="1">SUM(SUMIF(INDIRECT("'"&amp;TRANSPOSE(Tabellenblätter_FPs)&amp;"'!$E$5:$AN$5"),Y$5,INDIRECT("'"&amp;TRANSPOSE(Tabellenblätter_FPs)&amp;"'!$E$"&amp;(ROW()+3)&amp;":$AN$"&amp;(ROW()+3))))</f>
        <v>47238</v>
      </c>
      <c r="Z34" s="28">
        <f t="array" aca="1" ref="Z34" ca="1">SUM(SUMIF(INDIRECT("'"&amp;TRANSPOSE(Tabellenblätter_FPs)&amp;"'!$E$5:$AN$5"),Z$5,INDIRECT("'"&amp;TRANSPOSE(Tabellenblätter_FPs)&amp;"'!$E$"&amp;(ROW()+3)&amp;":$AN$"&amp;(ROW()+3))))</f>
        <v>47412</v>
      </c>
      <c r="AA34" s="28">
        <f t="array" aca="1" ref="AA34" ca="1">SUM(SUMIF(INDIRECT("'"&amp;TRANSPOSE(Tabellenblätter_FPs)&amp;"'!$E$5:$AN$5"),AA$5,INDIRECT("'"&amp;TRANSPOSE(Tabellenblätter_FPs)&amp;"'!$E$"&amp;(ROW()+3)&amp;":$AN$"&amp;(ROW()+3))))</f>
        <v>48912</v>
      </c>
      <c r="AB34" s="28">
        <f t="array" aca="1" ref="AB34" ca="1">SUM(SUMIF(INDIRECT("'"&amp;TRANSPOSE(Tabellenblätter_FPs)&amp;"'!$E$5:$AN$5"),AB$5,INDIRECT("'"&amp;TRANSPOSE(Tabellenblätter_FPs)&amp;"'!$E$"&amp;(ROW()+3)&amp;":$AN$"&amp;(ROW()+3))))</f>
        <v>39378</v>
      </c>
      <c r="AC34" s="28">
        <f t="array" aca="1" ref="AC34" ca="1">SUM(SUMIF(INDIRECT("'"&amp;TRANSPOSE(Tabellenblätter_FPs)&amp;"'!$E$5:$AN$5"),AC$5,INDIRECT("'"&amp;TRANSPOSE(Tabellenblätter_FPs)&amp;"'!$E$"&amp;(ROW()+3)&amp;":$AN$"&amp;(ROW()+3))))</f>
        <v>39552</v>
      </c>
      <c r="AD34" s="28">
        <f t="array" aca="1" ref="AD34" ca="1">SUM(SUMIF(INDIRECT("'"&amp;TRANSPOSE(Tabellenblätter_FPs)&amp;"'!$E$5:$AN$5"),AD$5,INDIRECT("'"&amp;TRANSPOSE(Tabellenblätter_FPs)&amp;"'!$E$"&amp;(ROW()+3)&amp;":$AN$"&amp;(ROW()+3))))</f>
        <v>39378</v>
      </c>
      <c r="AE34" s="28">
        <f t="array" aca="1" ref="AE34" ca="1">SUM(SUMIF(INDIRECT("'"&amp;TRANSPOSE(Tabellenblätter_FPs)&amp;"'!$E$5:$AN$5"),AE$5,INDIRECT("'"&amp;TRANSPOSE(Tabellenblätter_FPs)&amp;"'!$E$"&amp;(ROW()+3)&amp;":$AN$"&amp;(ROW()+3))))</f>
        <v>55758</v>
      </c>
      <c r="AF34" s="28">
        <f t="array" aca="1" ref="AF34" ca="1">SUM(SUMIF(INDIRECT("'"&amp;TRANSPOSE(Tabellenblätter_FPs)&amp;"'!$E$5:$AN$5"),AF$5,INDIRECT("'"&amp;TRANSPOSE(Tabellenblätter_FPs)&amp;"'!$E$"&amp;(ROW()+3)&amp;":$AN$"&amp;(ROW()+3))))</f>
        <v>39552</v>
      </c>
      <c r="AG34" s="28">
        <f t="array" aca="1" ref="AG34" ca="1">SUM(SUMIF(INDIRECT("'"&amp;TRANSPOSE(Tabellenblätter_FPs)&amp;"'!$E$5:$AN$5"),AG$5,INDIRECT("'"&amp;TRANSPOSE(Tabellenblätter_FPs)&amp;"'!$E$"&amp;(ROW()+3)&amp;":$AN$"&amp;(ROW()+3))))</f>
        <v>46224</v>
      </c>
      <c r="AH34" s="28">
        <f t="array" aca="1" ref="AH34" ca="1">SUM(SUMIF(INDIRECT("'"&amp;TRANSPOSE(Tabellenblätter_FPs)&amp;"'!$E$5:$AN$5"),AH$5,INDIRECT("'"&amp;TRANSPOSE(Tabellenblätter_FPs)&amp;"'!$E$"&amp;(ROW()+3)&amp;":$AN$"&amp;(ROW()+3))))</f>
        <v>39552</v>
      </c>
      <c r="AI34" s="28">
        <f t="array" aca="1" ref="AI34" ca="1">SUM(SUMIF(INDIRECT("'"&amp;TRANSPOSE(Tabellenblätter_FPs)&amp;"'!$E$5:$AN$5"),AI$5,INDIRECT("'"&amp;TRANSPOSE(Tabellenblätter_FPs)&amp;"'!$E$"&amp;(ROW()+3)&amp;":$AN$"&amp;(ROW()+3))))</f>
        <v>41886</v>
      </c>
      <c r="AJ34" s="28">
        <f t="array" aca="1" ref="AJ34" ca="1">SUM(SUMIF(INDIRECT("'"&amp;TRANSPOSE(Tabellenblätter_FPs)&amp;"'!$E$5:$AN$5"),AJ$5,INDIRECT("'"&amp;TRANSPOSE(Tabellenblätter_FPs)&amp;"'!$E$"&amp;(ROW()+3)&amp;":$AN$"&amp;(ROW()+3))))</f>
        <v>54264</v>
      </c>
      <c r="AK34" s="28">
        <f t="array" aca="1" ref="AK34" ca="1">SUM(SUMIF(INDIRECT("'"&amp;TRANSPOSE(Tabellenblätter_FPs)&amp;"'!$E$5:$AN$5"),AK$5,INDIRECT("'"&amp;TRANSPOSE(Tabellenblätter_FPs)&amp;"'!$E$"&amp;(ROW()+3)&amp;":$AN$"&amp;(ROW()+3))))</f>
        <v>52662</v>
      </c>
      <c r="AL34" s="28">
        <f t="array" aca="1" ref="AL34" ca="1">SUM(SUMIF(INDIRECT("'"&amp;TRANSPOSE(Tabellenblätter_FPs)&amp;"'!$E$5:$AN$5"),AL$5,INDIRECT("'"&amp;TRANSPOSE(Tabellenblätter_FPs)&amp;"'!$E$"&amp;(ROW()+3)&amp;":$AN$"&amp;(ROW()+3))))</f>
        <v>40872</v>
      </c>
      <c r="AM34" s="28">
        <f t="array" aca="1" ref="AM34" ca="1">SUM(SUMIF(INDIRECT("'"&amp;TRANSPOSE(Tabellenblätter_FPs)&amp;"'!$E$5:$AN$5"),AM$5,INDIRECT("'"&amp;TRANSPOSE(Tabellenblätter_FPs)&amp;"'!$E$"&amp;(ROW()+3)&amp;":$AN$"&amp;(ROW()+3))))</f>
        <v>54612</v>
      </c>
      <c r="AN34" s="28">
        <f t="array" aca="1" ref="AN34" ca="1">SUM(SUMIF(INDIRECT("'"&amp;TRANSPOSE(Tabellenblätter_FPs)&amp;"'!$E$5:$AN$5"),AN$5,INDIRECT("'"&amp;TRANSPOSE(Tabellenblätter_FPs)&amp;"'!$E$"&amp;(ROW()+3)&amp;":$AN$"&amp;(ROW()+3))))</f>
        <v>40218</v>
      </c>
    </row>
    <row r="35" spans="1:47" s="13" customFormat="1" ht="14.4" x14ac:dyDescent="0.3">
      <c r="A35" s="13" t="s">
        <v>27</v>
      </c>
      <c r="E35" s="14">
        <f t="array" aca="1" ref="E35" ca="1">SUM(SUMIF(INDIRECT("'"&amp;TRANSPOSE(Tabellenblätter_FPs)&amp;"'!$E$5:$AN$5"),E$5,INDIRECT("'"&amp;TRANSPOSE(Tabellenblätter_FPs)&amp;"'!$E$"&amp;(ROW()+3)&amp;":$AN$"&amp;(ROW()+3))))</f>
        <v>57999.333333333343</v>
      </c>
      <c r="F35" s="14">
        <f t="array" aca="1" ref="F35" ca="1">SUM(SUMIF(INDIRECT("'"&amp;TRANSPOSE(Tabellenblätter_FPs)&amp;"'!$E$5:$AN$5"),F$5,INDIRECT("'"&amp;TRANSPOSE(Tabellenblätter_FPs)&amp;"'!$E$"&amp;(ROW()+3)&amp;":$AN$"&amp;(ROW()+3))))</f>
        <v>57717</v>
      </c>
      <c r="G35" s="14">
        <f t="array" aca="1" ref="G35" ca="1">SUM(SUMIF(INDIRECT("'"&amp;TRANSPOSE(Tabellenblätter_FPs)&amp;"'!$E$5:$AN$5"),G$5,INDIRECT("'"&amp;TRANSPOSE(Tabellenblätter_FPs)&amp;"'!$E$"&amp;(ROW()+3)&amp;":$AN$"&amp;(ROW()+3))))</f>
        <v>59532</v>
      </c>
      <c r="H35" s="14">
        <f t="array" aca="1" ref="H35" ca="1">SUM(SUMIF(INDIRECT("'"&amp;TRANSPOSE(Tabellenblätter_FPs)&amp;"'!$E$5:$AN$5"),H$5,INDIRECT("'"&amp;TRANSPOSE(Tabellenblätter_FPs)&amp;"'!$E$"&amp;(ROW()+3)&amp;":$AN$"&amp;(ROW()+3))))</f>
        <v>61145.333333333343</v>
      </c>
      <c r="I35" s="14">
        <f t="array" aca="1" ref="I35" ca="1">SUM(SUMIF(INDIRECT("'"&amp;TRANSPOSE(Tabellenblätter_FPs)&amp;"'!$E$5:$AN$5"),I$5,INDIRECT("'"&amp;TRANSPOSE(Tabellenblätter_FPs)&amp;"'!$E$"&amp;(ROW()+3)&amp;":$AN$"&amp;(ROW()+3))))</f>
        <v>64573.666666666664</v>
      </c>
      <c r="J35" s="14">
        <f t="array" aca="1" ref="J35" ca="1">SUM(SUMIF(INDIRECT("'"&amp;TRANSPOSE(Tabellenblätter_FPs)&amp;"'!$E$5:$AN$5"),J$5,INDIRECT("'"&amp;TRANSPOSE(Tabellenblätter_FPs)&amp;"'!$E$"&amp;(ROW()+3)&amp;":$AN$"&amp;(ROW()+3))))</f>
        <v>63646.000000000007</v>
      </c>
      <c r="K35" s="14">
        <f t="array" aca="1" ref="K35" ca="1">SUM(SUMIF(INDIRECT("'"&amp;TRANSPOSE(Tabellenblätter_FPs)&amp;"'!$E$5:$AN$5"),K$5,INDIRECT("'"&amp;TRANSPOSE(Tabellenblätter_FPs)&amp;"'!$E$"&amp;(ROW()+3)&amp;":$AN$"&amp;(ROW()+3))))</f>
        <v>71027</v>
      </c>
      <c r="L35" s="14">
        <f t="array" aca="1" ref="L35" ca="1">SUM(SUMIF(INDIRECT("'"&amp;TRANSPOSE(Tabellenblätter_FPs)&amp;"'!$E$5:$AN$5"),L$5,INDIRECT("'"&amp;TRANSPOSE(Tabellenblätter_FPs)&amp;"'!$E$"&amp;(ROW()+3)&amp;":$AN$"&amp;(ROW()+3))))</f>
        <v>70422</v>
      </c>
      <c r="M35" s="14">
        <f t="array" aca="1" ref="M35" ca="1">SUM(SUMIF(INDIRECT("'"&amp;TRANSPOSE(Tabellenblätter_FPs)&amp;"'!$E$5:$AN$5"),M$5,INDIRECT("'"&amp;TRANSPOSE(Tabellenblätter_FPs)&amp;"'!$E$"&amp;(ROW()+3)&amp;":$AN$"&amp;(ROW()+3))))</f>
        <v>76834.999999999985</v>
      </c>
      <c r="N35" s="14">
        <f t="array" aca="1" ref="N35" ca="1">SUM(SUMIF(INDIRECT("'"&amp;TRANSPOSE(Tabellenblätter_FPs)&amp;"'!$E$5:$AN$5"),N$5,INDIRECT("'"&amp;TRANSPOSE(Tabellenblätter_FPs)&amp;"'!$E$"&amp;(ROW()+3)&amp;":$AN$"&amp;(ROW()+3))))</f>
        <v>78367.666666666657</v>
      </c>
      <c r="O35" s="14">
        <f t="array" aca="1" ref="O35" ca="1">SUM(SUMIF(INDIRECT("'"&amp;TRANSPOSE(Tabellenblätter_FPs)&amp;"'!$E$5:$AN$5"),O$5,INDIRECT("'"&amp;TRANSPOSE(Tabellenblätter_FPs)&amp;"'!$E$"&amp;(ROW()+3)&amp;":$AN$"&amp;(ROW()+3))))</f>
        <v>76956</v>
      </c>
      <c r="P35" s="14">
        <f t="array" aca="1" ref="P35" ca="1">SUM(SUMIF(INDIRECT("'"&amp;TRANSPOSE(Tabellenblätter_FPs)&amp;"'!$E$5:$AN$5"),P$5,INDIRECT("'"&amp;TRANSPOSE(Tabellenblätter_FPs)&amp;"'!$E$"&amp;(ROW()+3)&amp;":$AN$"&amp;(ROW()+3))))</f>
        <v>72721</v>
      </c>
      <c r="Q35" s="14">
        <f t="array" aca="1" ref="Q35" ca="1">SUM(SUMIF(INDIRECT("'"&amp;TRANSPOSE(Tabellenblätter_FPs)&amp;"'!$E$5:$AN$5"),Q$5,INDIRECT("'"&amp;TRANSPOSE(Tabellenblätter_FPs)&amp;"'!$E$"&amp;(ROW()+3)&amp;":$AN$"&amp;(ROW()+3))))</f>
        <v>78367.666666666657</v>
      </c>
      <c r="R35" s="14">
        <f t="array" aca="1" ref="R35" ca="1">SUM(SUMIF(INDIRECT("'"&amp;TRANSPOSE(Tabellenblätter_FPs)&amp;"'!$E$5:$AN$5"),R$5,INDIRECT("'"&amp;TRANSPOSE(Tabellenblätter_FPs)&amp;"'!$E$"&amp;(ROW()+3)&amp;":$AN$"&amp;(ROW()+3))))</f>
        <v>74132.666666666657</v>
      </c>
      <c r="S35" s="14">
        <f t="array" aca="1" ref="S35" ca="1">SUM(SUMIF(INDIRECT("'"&amp;TRANSPOSE(Tabellenblätter_FPs)&amp;"'!$E$5:$AN$5"),S$5,INDIRECT("'"&amp;TRANSPOSE(Tabellenblätter_FPs)&amp;"'!$E$"&amp;(ROW()+3)&amp;":$AN$"&amp;(ROW()+3))))</f>
        <v>71793.333333333343</v>
      </c>
      <c r="T35" s="14">
        <f t="array" aca="1" ref="T35" ca="1">SUM(SUMIF(INDIRECT("'"&amp;TRANSPOSE(Tabellenblätter_FPs)&amp;"'!$E$5:$AN$5"),T$5,INDIRECT("'"&amp;TRANSPOSE(Tabellenblätter_FPs)&amp;"'!$E$"&amp;(ROW()+3)&amp;":$AN$"&amp;(ROW()+3))))</f>
        <v>68929.666666666672</v>
      </c>
      <c r="U35" s="14">
        <f t="array" aca="1" ref="U35" ca="1">SUM(SUMIF(INDIRECT("'"&amp;TRANSPOSE(Tabellenblätter_FPs)&amp;"'!$E$5:$AN$5"),U$5,INDIRECT("'"&amp;TRANSPOSE(Tabellenblätter_FPs)&amp;"'!$E$"&amp;(ROW()+3)&amp;":$AN$"&amp;(ROW()+3))))</f>
        <v>68929.666666666672</v>
      </c>
      <c r="V35" s="14">
        <f t="array" aca="1" ref="V35" ca="1">SUM(SUMIF(INDIRECT("'"&amp;TRANSPOSE(Tabellenblätter_FPs)&amp;"'!$E$5:$AN$5"),V$5,INDIRECT("'"&amp;TRANSPOSE(Tabellenblätter_FPs)&amp;"'!$E$"&amp;(ROW()+3)&amp;":$AN$"&amp;(ROW()+3))))</f>
        <v>68929.666666666672</v>
      </c>
      <c r="W35" s="14">
        <f t="array" aca="1" ref="W35" ca="1">SUM(SUMIF(INDIRECT("'"&amp;TRANSPOSE(Tabellenblätter_FPs)&amp;"'!$E$5:$AN$5"),W$5,INDIRECT("'"&amp;TRANSPOSE(Tabellenblätter_FPs)&amp;"'!$E$"&amp;(ROW()+3)&amp;":$AN$"&amp;(ROW()+3))))</f>
        <v>77440</v>
      </c>
      <c r="X35" s="14">
        <f t="array" aca="1" ref="X35" ca="1">SUM(SUMIF(INDIRECT("'"&amp;TRANSPOSE(Tabellenblätter_FPs)&amp;"'!$E$5:$AN$5"),X$5,INDIRECT("'"&amp;TRANSPOSE(Tabellenblätter_FPs)&amp;"'!$E$"&amp;(ROW()+3)&amp;":$AN$"&amp;(ROW()+3))))</f>
        <v>72600</v>
      </c>
      <c r="Y35" s="14">
        <f t="array" aca="1" ref="Y35" ca="1">SUM(SUMIF(INDIRECT("'"&amp;TRANSPOSE(Tabellenblätter_FPs)&amp;"'!$E$5:$AN$5"),Y$5,INDIRECT("'"&amp;TRANSPOSE(Tabellenblätter_FPs)&amp;"'!$E$"&amp;(ROW()+3)&amp;":$AN$"&amp;(ROW()+3))))</f>
        <v>75826.666666666672</v>
      </c>
      <c r="Z35" s="14">
        <f t="array" aca="1" ref="Z35" ca="1">SUM(SUMIF(INDIRECT("'"&amp;TRANSPOSE(Tabellenblätter_FPs)&amp;"'!$E$5:$AN$5"),Z$5,INDIRECT("'"&amp;TRANSPOSE(Tabellenblätter_FPs)&amp;"'!$E$"&amp;(ROW()+3)&amp;":$AN$"&amp;(ROW()+3))))</f>
        <v>74213.333333333314</v>
      </c>
      <c r="AA35" s="14">
        <f t="array" aca="1" ref="AA35" ca="1">SUM(SUMIF(INDIRECT("'"&amp;TRANSPOSE(Tabellenblätter_FPs)&amp;"'!$E$5:$AN$5"),AA$5,INDIRECT("'"&amp;TRANSPOSE(Tabellenblätter_FPs)&amp;"'!$E$"&amp;(ROW()+3)&amp;":$AN$"&amp;(ROW()+3))))</f>
        <v>74213.333333333314</v>
      </c>
      <c r="AB35" s="14">
        <f t="array" aca="1" ref="AB35" ca="1">SUM(SUMIF(INDIRECT("'"&amp;TRANSPOSE(Tabellenblätter_FPs)&amp;"'!$E$5:$AN$5"),AB$5,INDIRECT("'"&amp;TRANSPOSE(Tabellenblätter_FPs)&amp;"'!$E$"&amp;(ROW()+3)&amp;":$AN$"&amp;(ROW()+3))))</f>
        <v>70986.666666666672</v>
      </c>
      <c r="AC35" s="14">
        <f t="array" aca="1" ref="AC35" ca="1">SUM(SUMIF(INDIRECT("'"&amp;TRANSPOSE(Tabellenblätter_FPs)&amp;"'!$E$5:$AN$5"),AC$5,INDIRECT("'"&amp;TRANSPOSE(Tabellenblätter_FPs)&amp;"'!$E$"&amp;(ROW()+3)&amp;":$AN$"&amp;(ROW()+3))))</f>
        <v>70986.666666666672</v>
      </c>
      <c r="AD35" s="14">
        <f t="array" aca="1" ref="AD35" ca="1">SUM(SUMIF(INDIRECT("'"&amp;TRANSPOSE(Tabellenblätter_FPs)&amp;"'!$E$5:$AN$5"),AD$5,INDIRECT("'"&amp;TRANSPOSE(Tabellenblätter_FPs)&amp;"'!$E$"&amp;(ROW()+3)&amp;":$AN$"&amp;(ROW()+3))))</f>
        <v>69373.333333333328</v>
      </c>
      <c r="AE35" s="14">
        <f t="array" aca="1" ref="AE35" ca="1">SUM(SUMIF(INDIRECT("'"&amp;TRANSPOSE(Tabellenblätter_FPs)&amp;"'!$E$5:$AN$5"),AE$5,INDIRECT("'"&amp;TRANSPOSE(Tabellenblätter_FPs)&amp;"'!$E$"&amp;(ROW()+3)&amp;":$AN$"&amp;(ROW()+3))))</f>
        <v>77440</v>
      </c>
      <c r="AF35" s="14">
        <f t="array" aca="1" ref="AF35" ca="1">SUM(SUMIF(INDIRECT("'"&amp;TRANSPOSE(Tabellenblätter_FPs)&amp;"'!$E$5:$AN$5"),AF$5,INDIRECT("'"&amp;TRANSPOSE(Tabellenblätter_FPs)&amp;"'!$E$"&amp;(ROW()+3)&amp;":$AN$"&amp;(ROW()+3))))</f>
        <v>70986.666666666672</v>
      </c>
      <c r="AG35" s="14">
        <f t="array" aca="1" ref="AG35" ca="1">SUM(SUMIF(INDIRECT("'"&amp;TRANSPOSE(Tabellenblätter_FPs)&amp;"'!$E$5:$AN$5"),AG$5,INDIRECT("'"&amp;TRANSPOSE(Tabellenblätter_FPs)&amp;"'!$E$"&amp;(ROW()+3)&amp;":$AN$"&amp;(ROW()+3))))</f>
        <v>70986.666666666672</v>
      </c>
      <c r="AH35" s="14">
        <f t="array" aca="1" ref="AH35" ca="1">SUM(SUMIF(INDIRECT("'"&amp;TRANSPOSE(Tabellenblätter_FPs)&amp;"'!$E$5:$AN$5"),AH$5,INDIRECT("'"&amp;TRANSPOSE(Tabellenblätter_FPs)&amp;"'!$E$"&amp;(ROW()+3)&amp;":$AN$"&amp;(ROW()+3))))</f>
        <v>70986.666666666672</v>
      </c>
      <c r="AI35" s="14">
        <f t="array" aca="1" ref="AI35" ca="1">SUM(SUMIF(INDIRECT("'"&amp;TRANSPOSE(Tabellenblätter_FPs)&amp;"'!$E$5:$AN$5"),AI$5,INDIRECT("'"&amp;TRANSPOSE(Tabellenblätter_FPs)&amp;"'!$E$"&amp;(ROW()+3)&amp;":$AN$"&amp;(ROW()+3))))</f>
        <v>75826.666666666672</v>
      </c>
      <c r="AJ35" s="14">
        <f t="array" aca="1" ref="AJ35" ca="1">SUM(SUMIF(INDIRECT("'"&amp;TRANSPOSE(Tabellenblätter_FPs)&amp;"'!$E$5:$AN$5"),AJ$5,INDIRECT("'"&amp;TRANSPOSE(Tabellenblätter_FPs)&amp;"'!$E$"&amp;(ROW()+3)&amp;":$AN$"&amp;(ROW()+3))))</f>
        <v>74213.333333333314</v>
      </c>
      <c r="AK35" s="14">
        <f t="array" aca="1" ref="AK35" ca="1">SUM(SUMIF(INDIRECT("'"&amp;TRANSPOSE(Tabellenblätter_FPs)&amp;"'!$E$5:$AN$5"),AK$5,INDIRECT("'"&amp;TRANSPOSE(Tabellenblätter_FPs)&amp;"'!$E$"&amp;(ROW()+3)&amp;":$AN$"&amp;(ROW()+3))))</f>
        <v>75826.666666666672</v>
      </c>
      <c r="AL35" s="14">
        <f t="array" aca="1" ref="AL35" ca="1">SUM(SUMIF(INDIRECT("'"&amp;TRANSPOSE(Tabellenblätter_FPs)&amp;"'!$E$5:$AN$5"),AL$5,INDIRECT("'"&amp;TRANSPOSE(Tabellenblätter_FPs)&amp;"'!$E$"&amp;(ROW()+3)&amp;":$AN$"&amp;(ROW()+3))))</f>
        <v>72600</v>
      </c>
      <c r="AM35" s="14">
        <f t="array" aca="1" ref="AM35" ca="1">SUM(SUMIF(INDIRECT("'"&amp;TRANSPOSE(Tabellenblätter_FPs)&amp;"'!$E$5:$AN$5"),AM$5,INDIRECT("'"&amp;TRANSPOSE(Tabellenblätter_FPs)&amp;"'!$E$"&amp;(ROW()+3)&amp;":$AN$"&amp;(ROW()+3))))</f>
        <v>75826.666666666672</v>
      </c>
      <c r="AN35" s="14">
        <f t="array" aca="1" ref="AN35" ca="1">SUM(SUMIF(INDIRECT("'"&amp;TRANSPOSE(Tabellenblätter_FPs)&amp;"'!$E$5:$AN$5"),AN$5,INDIRECT("'"&amp;TRANSPOSE(Tabellenblätter_FPs)&amp;"'!$E$"&amp;(ROW()+3)&amp;":$AN$"&amp;(ROW()+3))))</f>
        <v>70986.666666666672</v>
      </c>
    </row>
    <row r="36" spans="1:47" ht="5.25" customHeight="1" x14ac:dyDescent="0.25">
      <c r="A36" s="4"/>
      <c r="B36" s="4"/>
      <c r="C36" s="4"/>
      <c r="D36" s="4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6"/>
      <c r="AP36" s="6"/>
      <c r="AQ36" s="6"/>
      <c r="AR36" s="6"/>
      <c r="AS36" s="6"/>
      <c r="AT36" s="6"/>
      <c r="AU36" s="6"/>
    </row>
    <row r="37" spans="1:47" s="13" customFormat="1" ht="14.4" x14ac:dyDescent="0.3">
      <c r="A37" s="13" t="s">
        <v>36</v>
      </c>
      <c r="E37" s="14">
        <f t="array" aca="1" ref="E37" ca="1">SUM(SUMIF(INDIRECT("'"&amp;TRANSPOSE(Tabellenblätter_FPs)&amp;"'!$E$5:$AN$5"),E$5,INDIRECT("'"&amp;TRANSPOSE(Tabellenblätter_FPs)&amp;"'!$E$"&amp;(ROW()+32)&amp;":$AN$"&amp;(ROW()+32))))</f>
        <v>30300</v>
      </c>
      <c r="F37" s="14">
        <f t="array" aca="1" ref="F37" ca="1">SUM(SUMIF(INDIRECT("'"&amp;TRANSPOSE(Tabellenblätter_FPs)&amp;"'!$E$5:$AN$5"),F$5,INDIRECT("'"&amp;TRANSPOSE(Tabellenblätter_FPs)&amp;"'!$E$"&amp;(ROW()+32)&amp;":$AN$"&amp;(ROW()+32))))</f>
        <v>30300</v>
      </c>
      <c r="G37" s="14">
        <f t="array" aca="1" ref="G37" ca="1">SUM(SUMIF(INDIRECT("'"&amp;TRANSPOSE(Tabellenblätter_FPs)&amp;"'!$E$5:$AN$5"),G$5,INDIRECT("'"&amp;TRANSPOSE(Tabellenblätter_FPs)&amp;"'!$E$"&amp;(ROW()+32)&amp;":$AN$"&amp;(ROW()+32))))</f>
        <v>30300</v>
      </c>
      <c r="H37" s="14">
        <f t="array" aca="1" ref="H37" ca="1">SUM(SUMIF(INDIRECT("'"&amp;TRANSPOSE(Tabellenblätter_FPs)&amp;"'!$E$5:$AN$5"),H$5,INDIRECT("'"&amp;TRANSPOSE(Tabellenblätter_FPs)&amp;"'!$E$"&amp;(ROW()+32)&amp;":$AN$"&amp;(ROW()+32))))</f>
        <v>30300</v>
      </c>
      <c r="I37" s="14">
        <f t="array" aca="1" ref="I37" ca="1">SUM(SUMIF(INDIRECT("'"&amp;TRANSPOSE(Tabellenblätter_FPs)&amp;"'!$E$5:$AN$5"),I$5,INDIRECT("'"&amp;TRANSPOSE(Tabellenblätter_FPs)&amp;"'!$E$"&amp;(ROW()+32)&amp;":$AN$"&amp;(ROW()+32))))</f>
        <v>30300</v>
      </c>
      <c r="J37" s="14">
        <f t="array" aca="1" ref="J37" ca="1">SUM(SUMIF(INDIRECT("'"&amp;TRANSPOSE(Tabellenblätter_FPs)&amp;"'!$E$5:$AN$5"),J$5,INDIRECT("'"&amp;TRANSPOSE(Tabellenblätter_FPs)&amp;"'!$E$"&amp;(ROW()+32)&amp;":$AN$"&amp;(ROW()+32))))</f>
        <v>30300</v>
      </c>
      <c r="K37" s="14">
        <f t="array" aca="1" ref="K37" ca="1">SUM(SUMIF(INDIRECT("'"&amp;TRANSPOSE(Tabellenblätter_FPs)&amp;"'!$E$5:$AN$5"),K$5,INDIRECT("'"&amp;TRANSPOSE(Tabellenblätter_FPs)&amp;"'!$E$"&amp;(ROW()+32)&amp;":$AN$"&amp;(ROW()+32))))</f>
        <v>30300</v>
      </c>
      <c r="L37" s="14">
        <f t="array" aca="1" ref="L37" ca="1">SUM(SUMIF(INDIRECT("'"&amp;TRANSPOSE(Tabellenblätter_FPs)&amp;"'!$E$5:$AN$5"),L$5,INDIRECT("'"&amp;TRANSPOSE(Tabellenblätter_FPs)&amp;"'!$E$"&amp;(ROW()+32)&amp;":$AN$"&amp;(ROW()+32))))</f>
        <v>30300</v>
      </c>
      <c r="M37" s="14">
        <f t="array" aca="1" ref="M37" ca="1">SUM(SUMIF(INDIRECT("'"&amp;TRANSPOSE(Tabellenblätter_FPs)&amp;"'!$E$5:$AN$5"),M$5,INDIRECT("'"&amp;TRANSPOSE(Tabellenblätter_FPs)&amp;"'!$E$"&amp;(ROW()+32)&amp;":$AN$"&amp;(ROW()+32))))</f>
        <v>30300</v>
      </c>
      <c r="N37" s="14">
        <f t="array" aca="1" ref="N37" ca="1">SUM(SUMIF(INDIRECT("'"&amp;TRANSPOSE(Tabellenblätter_FPs)&amp;"'!$E$5:$AN$5"),N$5,INDIRECT("'"&amp;TRANSPOSE(Tabellenblätter_FPs)&amp;"'!$E$"&amp;(ROW()+32)&amp;":$AN$"&amp;(ROW()+32))))</f>
        <v>30300</v>
      </c>
      <c r="O37" s="14">
        <f t="array" aca="1" ref="O37" ca="1">SUM(SUMIF(INDIRECT("'"&amp;TRANSPOSE(Tabellenblätter_FPs)&amp;"'!$E$5:$AN$5"),O$5,INDIRECT("'"&amp;TRANSPOSE(Tabellenblätter_FPs)&amp;"'!$E$"&amp;(ROW()+32)&amp;":$AN$"&amp;(ROW()+32))))</f>
        <v>30300</v>
      </c>
      <c r="P37" s="14">
        <f t="array" aca="1" ref="P37" ca="1">SUM(SUMIF(INDIRECT("'"&amp;TRANSPOSE(Tabellenblätter_FPs)&amp;"'!$E$5:$AN$5"),P$5,INDIRECT("'"&amp;TRANSPOSE(Tabellenblätter_FPs)&amp;"'!$E$"&amp;(ROW()+32)&amp;":$AN$"&amp;(ROW()+32))))</f>
        <v>30300</v>
      </c>
      <c r="Q37" s="14">
        <f t="array" aca="1" ref="Q37" ca="1">SUM(SUMIF(INDIRECT("'"&amp;TRANSPOSE(Tabellenblätter_FPs)&amp;"'!$E$5:$AN$5"),Q$5,INDIRECT("'"&amp;TRANSPOSE(Tabellenblätter_FPs)&amp;"'!$E$"&amp;(ROW()+32)&amp;":$AN$"&amp;(ROW()+32))))</f>
        <v>30300</v>
      </c>
      <c r="R37" s="14">
        <f t="array" aca="1" ref="R37" ca="1">SUM(SUMIF(INDIRECT("'"&amp;TRANSPOSE(Tabellenblätter_FPs)&amp;"'!$E$5:$AN$5"),R$5,INDIRECT("'"&amp;TRANSPOSE(Tabellenblätter_FPs)&amp;"'!$E$"&amp;(ROW()+32)&amp;":$AN$"&amp;(ROW()+32))))</f>
        <v>30300</v>
      </c>
      <c r="S37" s="14">
        <f t="array" aca="1" ref="S37" ca="1">SUM(SUMIF(INDIRECT("'"&amp;TRANSPOSE(Tabellenblätter_FPs)&amp;"'!$E$5:$AN$5"),S$5,INDIRECT("'"&amp;TRANSPOSE(Tabellenblätter_FPs)&amp;"'!$E$"&amp;(ROW()+32)&amp;":$AN$"&amp;(ROW()+32))))</f>
        <v>30300</v>
      </c>
      <c r="T37" s="14">
        <f t="array" aca="1" ref="T37" ca="1">SUM(SUMIF(INDIRECT("'"&amp;TRANSPOSE(Tabellenblätter_FPs)&amp;"'!$E$5:$AN$5"),T$5,INDIRECT("'"&amp;TRANSPOSE(Tabellenblätter_FPs)&amp;"'!$E$"&amp;(ROW()+32)&amp;":$AN$"&amp;(ROW()+32))))</f>
        <v>30300</v>
      </c>
      <c r="U37" s="14">
        <f t="array" aca="1" ref="U37" ca="1">SUM(SUMIF(INDIRECT("'"&amp;TRANSPOSE(Tabellenblätter_FPs)&amp;"'!$E$5:$AN$5"),U$5,INDIRECT("'"&amp;TRANSPOSE(Tabellenblätter_FPs)&amp;"'!$E$"&amp;(ROW()+32)&amp;":$AN$"&amp;(ROW()+32))))</f>
        <v>30300</v>
      </c>
      <c r="V37" s="14">
        <f t="array" aca="1" ref="V37" ca="1">SUM(SUMIF(INDIRECT("'"&amp;TRANSPOSE(Tabellenblätter_FPs)&amp;"'!$E$5:$AN$5"),V$5,INDIRECT("'"&amp;TRANSPOSE(Tabellenblätter_FPs)&amp;"'!$E$"&amp;(ROW()+32)&amp;":$AN$"&amp;(ROW()+32))))</f>
        <v>30300</v>
      </c>
      <c r="W37" s="14">
        <f t="array" aca="1" ref="W37" ca="1">SUM(SUMIF(INDIRECT("'"&amp;TRANSPOSE(Tabellenblätter_FPs)&amp;"'!$E$5:$AN$5"),W$5,INDIRECT("'"&amp;TRANSPOSE(Tabellenblätter_FPs)&amp;"'!$E$"&amp;(ROW()+32)&amp;":$AN$"&amp;(ROW()+32))))</f>
        <v>30300</v>
      </c>
      <c r="X37" s="14">
        <f t="array" aca="1" ref="X37" ca="1">SUM(SUMIF(INDIRECT("'"&amp;TRANSPOSE(Tabellenblätter_FPs)&amp;"'!$E$5:$AN$5"),X$5,INDIRECT("'"&amp;TRANSPOSE(Tabellenblätter_FPs)&amp;"'!$E$"&amp;(ROW()+32)&amp;":$AN$"&amp;(ROW()+32))))</f>
        <v>30300</v>
      </c>
      <c r="Y37" s="14">
        <f t="array" aca="1" ref="Y37" ca="1">SUM(SUMIF(INDIRECT("'"&amp;TRANSPOSE(Tabellenblätter_FPs)&amp;"'!$E$5:$AN$5"),Y$5,INDIRECT("'"&amp;TRANSPOSE(Tabellenblätter_FPs)&amp;"'!$E$"&amp;(ROW()+32)&amp;":$AN$"&amp;(ROW()+32))))</f>
        <v>30300</v>
      </c>
      <c r="Z37" s="14">
        <f t="array" aca="1" ref="Z37" ca="1">SUM(SUMIF(INDIRECT("'"&amp;TRANSPOSE(Tabellenblätter_FPs)&amp;"'!$E$5:$AN$5"),Z$5,INDIRECT("'"&amp;TRANSPOSE(Tabellenblätter_FPs)&amp;"'!$E$"&amp;(ROW()+32)&amp;":$AN$"&amp;(ROW()+32))))</f>
        <v>30300</v>
      </c>
      <c r="AA37" s="14">
        <f t="array" aca="1" ref="AA37" ca="1">SUM(SUMIF(INDIRECT("'"&amp;TRANSPOSE(Tabellenblätter_FPs)&amp;"'!$E$5:$AN$5"),AA$5,INDIRECT("'"&amp;TRANSPOSE(Tabellenblätter_FPs)&amp;"'!$E$"&amp;(ROW()+32)&amp;":$AN$"&amp;(ROW()+32))))</f>
        <v>30300</v>
      </c>
      <c r="AB37" s="14">
        <f t="array" aca="1" ref="AB37" ca="1">SUM(SUMIF(INDIRECT("'"&amp;TRANSPOSE(Tabellenblätter_FPs)&amp;"'!$E$5:$AN$5"),AB$5,INDIRECT("'"&amp;TRANSPOSE(Tabellenblätter_FPs)&amp;"'!$E$"&amp;(ROW()+32)&amp;":$AN$"&amp;(ROW()+32))))</f>
        <v>30300</v>
      </c>
      <c r="AC37" s="14">
        <f t="array" aca="1" ref="AC37" ca="1">SUM(SUMIF(INDIRECT("'"&amp;TRANSPOSE(Tabellenblätter_FPs)&amp;"'!$E$5:$AN$5"),AC$5,INDIRECT("'"&amp;TRANSPOSE(Tabellenblätter_FPs)&amp;"'!$E$"&amp;(ROW()+32)&amp;":$AN$"&amp;(ROW()+32))))</f>
        <v>30300</v>
      </c>
      <c r="AD37" s="14">
        <f t="array" aca="1" ref="AD37" ca="1">SUM(SUMIF(INDIRECT("'"&amp;TRANSPOSE(Tabellenblätter_FPs)&amp;"'!$E$5:$AN$5"),AD$5,INDIRECT("'"&amp;TRANSPOSE(Tabellenblätter_FPs)&amp;"'!$E$"&amp;(ROW()+32)&amp;":$AN$"&amp;(ROW()+32))))</f>
        <v>30300</v>
      </c>
      <c r="AE37" s="14">
        <f t="array" aca="1" ref="AE37" ca="1">SUM(SUMIF(INDIRECT("'"&amp;TRANSPOSE(Tabellenblätter_FPs)&amp;"'!$E$5:$AN$5"),AE$5,INDIRECT("'"&amp;TRANSPOSE(Tabellenblätter_FPs)&amp;"'!$E$"&amp;(ROW()+32)&amp;":$AN$"&amp;(ROW()+32))))</f>
        <v>30300</v>
      </c>
      <c r="AF37" s="14">
        <f t="array" aca="1" ref="AF37" ca="1">SUM(SUMIF(INDIRECT("'"&amp;TRANSPOSE(Tabellenblätter_FPs)&amp;"'!$E$5:$AN$5"),AF$5,INDIRECT("'"&amp;TRANSPOSE(Tabellenblätter_FPs)&amp;"'!$E$"&amp;(ROW()+32)&amp;":$AN$"&amp;(ROW()+32))))</f>
        <v>30300</v>
      </c>
      <c r="AG37" s="14">
        <f t="array" aca="1" ref="AG37" ca="1">SUM(SUMIF(INDIRECT("'"&amp;TRANSPOSE(Tabellenblätter_FPs)&amp;"'!$E$5:$AN$5"),AG$5,INDIRECT("'"&amp;TRANSPOSE(Tabellenblätter_FPs)&amp;"'!$E$"&amp;(ROW()+32)&amp;":$AN$"&amp;(ROW()+32))))</f>
        <v>30300</v>
      </c>
      <c r="AH37" s="14">
        <f t="array" aca="1" ref="AH37" ca="1">SUM(SUMIF(INDIRECT("'"&amp;TRANSPOSE(Tabellenblätter_FPs)&amp;"'!$E$5:$AN$5"),AH$5,INDIRECT("'"&amp;TRANSPOSE(Tabellenblätter_FPs)&amp;"'!$E$"&amp;(ROW()+32)&amp;":$AN$"&amp;(ROW()+32))))</f>
        <v>30300</v>
      </c>
      <c r="AI37" s="14">
        <f t="array" aca="1" ref="AI37" ca="1">SUM(SUMIF(INDIRECT("'"&amp;TRANSPOSE(Tabellenblätter_FPs)&amp;"'!$E$5:$AN$5"),AI$5,INDIRECT("'"&amp;TRANSPOSE(Tabellenblätter_FPs)&amp;"'!$E$"&amp;(ROW()+32)&amp;":$AN$"&amp;(ROW()+32))))</f>
        <v>30300</v>
      </c>
      <c r="AJ37" s="14">
        <f t="array" aca="1" ref="AJ37" ca="1">SUM(SUMIF(INDIRECT("'"&amp;TRANSPOSE(Tabellenblätter_FPs)&amp;"'!$E$5:$AN$5"),AJ$5,INDIRECT("'"&amp;TRANSPOSE(Tabellenblätter_FPs)&amp;"'!$E$"&amp;(ROW()+32)&amp;":$AN$"&amp;(ROW()+32))))</f>
        <v>30300</v>
      </c>
      <c r="AK37" s="14">
        <f t="array" aca="1" ref="AK37" ca="1">SUM(SUMIF(INDIRECT("'"&amp;TRANSPOSE(Tabellenblätter_FPs)&amp;"'!$E$5:$AN$5"),AK$5,INDIRECT("'"&amp;TRANSPOSE(Tabellenblätter_FPs)&amp;"'!$E$"&amp;(ROW()+32)&amp;":$AN$"&amp;(ROW()+32))))</f>
        <v>30300</v>
      </c>
      <c r="AL37" s="14">
        <f t="array" aca="1" ref="AL37" ca="1">SUM(SUMIF(INDIRECT("'"&amp;TRANSPOSE(Tabellenblätter_FPs)&amp;"'!$E$5:$AN$5"),AL$5,INDIRECT("'"&amp;TRANSPOSE(Tabellenblätter_FPs)&amp;"'!$E$"&amp;(ROW()+32)&amp;":$AN$"&amp;(ROW()+32))))</f>
        <v>30300</v>
      </c>
      <c r="AM37" s="14">
        <f t="array" aca="1" ref="AM37" ca="1">SUM(SUMIF(INDIRECT("'"&amp;TRANSPOSE(Tabellenblätter_FPs)&amp;"'!$E$5:$AN$5"),AM$5,INDIRECT("'"&amp;TRANSPOSE(Tabellenblätter_FPs)&amp;"'!$E$"&amp;(ROW()+32)&amp;":$AN$"&amp;(ROW()+32))))</f>
        <v>30300</v>
      </c>
      <c r="AN37" s="14">
        <f t="array" aca="1" ref="AN37" ca="1">SUM(SUMIF(INDIRECT("'"&amp;TRANSPOSE(Tabellenblätter_FPs)&amp;"'!$E$5:$AN$5"),AN$5,INDIRECT("'"&amp;TRANSPOSE(Tabellenblätter_FPs)&amp;"'!$E$"&amp;(ROW()+32)&amp;":$AN$"&amp;(ROW()+32))))</f>
        <v>30300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8"/>
  <sheetViews>
    <sheetView zoomScale="90" zoomScaleNormal="90" workbookViewId="0"/>
  </sheetViews>
  <sheetFormatPr baseColWidth="10" defaultColWidth="8.88671875" defaultRowHeight="13.2" x14ac:dyDescent="0.25"/>
  <cols>
    <col min="1" max="1" width="2.6640625" customWidth="1"/>
    <col min="2" max="2" width="32.88671875" customWidth="1"/>
    <col min="3" max="3" width="9.5546875" customWidth="1"/>
    <col min="4" max="4" width="54.109375" customWidth="1"/>
    <col min="5" max="40" width="14.21875" customWidth="1"/>
    <col min="41" max="1025" width="8.5546875" customWidth="1"/>
  </cols>
  <sheetData>
    <row r="1" spans="1:47" ht="19.8" x14ac:dyDescent="0.4">
      <c r="A1" s="1" t="s">
        <v>0</v>
      </c>
      <c r="B1" s="1"/>
      <c r="C1" s="1"/>
      <c r="D1" s="1"/>
    </row>
    <row r="2" spans="1:47" x14ac:dyDescent="0.25">
      <c r="A2" t="s">
        <v>1</v>
      </c>
      <c r="E2" s="2">
        <v>43466</v>
      </c>
    </row>
    <row r="3" spans="1:47" ht="6.6" customHeight="1" x14ac:dyDescent="0.25"/>
    <row r="5" spans="1:47" ht="16.5" customHeight="1" x14ac:dyDescent="0.25">
      <c r="A5" t="s">
        <v>2</v>
      </c>
      <c r="E5" s="3">
        <f>E2</f>
        <v>43466</v>
      </c>
      <c r="F5" s="3">
        <f t="shared" ref="F5:AN5" si="0">DATEVALUE(CONCATENATE("01.",MONTH(E5+40),".",YEAR(E5+40)))</f>
        <v>43497</v>
      </c>
      <c r="G5" s="3">
        <f t="shared" si="0"/>
        <v>43525</v>
      </c>
      <c r="H5" s="3">
        <f t="shared" si="0"/>
        <v>43556</v>
      </c>
      <c r="I5" s="3">
        <f t="shared" si="0"/>
        <v>43586</v>
      </c>
      <c r="J5" s="3">
        <f t="shared" si="0"/>
        <v>43617</v>
      </c>
      <c r="K5" s="3">
        <f t="shared" si="0"/>
        <v>43647</v>
      </c>
      <c r="L5" s="3">
        <f t="shared" si="0"/>
        <v>43678</v>
      </c>
      <c r="M5" s="3">
        <f t="shared" si="0"/>
        <v>43709</v>
      </c>
      <c r="N5" s="3">
        <f t="shared" si="0"/>
        <v>43739</v>
      </c>
      <c r="O5" s="3">
        <f t="shared" si="0"/>
        <v>43770</v>
      </c>
      <c r="P5" s="3">
        <f t="shared" si="0"/>
        <v>43800</v>
      </c>
      <c r="Q5" s="3">
        <f t="shared" si="0"/>
        <v>43831</v>
      </c>
      <c r="R5" s="3">
        <f t="shared" si="0"/>
        <v>43862</v>
      </c>
      <c r="S5" s="3">
        <f t="shared" si="0"/>
        <v>43891</v>
      </c>
      <c r="T5" s="3">
        <f t="shared" si="0"/>
        <v>43922</v>
      </c>
      <c r="U5" s="3">
        <f t="shared" si="0"/>
        <v>43952</v>
      </c>
      <c r="V5" s="3">
        <f t="shared" si="0"/>
        <v>43983</v>
      </c>
      <c r="W5" s="3">
        <f t="shared" si="0"/>
        <v>44013</v>
      </c>
      <c r="X5" s="3">
        <f t="shared" si="0"/>
        <v>44044</v>
      </c>
      <c r="Y5" s="3">
        <f t="shared" si="0"/>
        <v>44075</v>
      </c>
      <c r="Z5" s="3">
        <f t="shared" si="0"/>
        <v>44105</v>
      </c>
      <c r="AA5" s="3">
        <f t="shared" si="0"/>
        <v>44136</v>
      </c>
      <c r="AB5" s="3">
        <f t="shared" si="0"/>
        <v>44166</v>
      </c>
      <c r="AC5" s="3">
        <f t="shared" si="0"/>
        <v>44197</v>
      </c>
      <c r="AD5" s="3">
        <f t="shared" si="0"/>
        <v>44228</v>
      </c>
      <c r="AE5" s="3">
        <f t="shared" si="0"/>
        <v>44256</v>
      </c>
      <c r="AF5" s="3">
        <f t="shared" si="0"/>
        <v>44287</v>
      </c>
      <c r="AG5" s="3">
        <f t="shared" si="0"/>
        <v>44317</v>
      </c>
      <c r="AH5" s="3">
        <f t="shared" si="0"/>
        <v>44348</v>
      </c>
      <c r="AI5" s="3">
        <f t="shared" si="0"/>
        <v>44378</v>
      </c>
      <c r="AJ5" s="3">
        <f t="shared" si="0"/>
        <v>44409</v>
      </c>
      <c r="AK5" s="3">
        <f t="shared" si="0"/>
        <v>44440</v>
      </c>
      <c r="AL5" s="3">
        <f t="shared" si="0"/>
        <v>44470</v>
      </c>
      <c r="AM5" s="3">
        <f t="shared" si="0"/>
        <v>44501</v>
      </c>
      <c r="AN5" s="3">
        <f t="shared" si="0"/>
        <v>44531</v>
      </c>
    </row>
    <row r="6" spans="1:47" ht="14.4" x14ac:dyDescent="0.3">
      <c r="B6" s="4" t="s">
        <v>3</v>
      </c>
      <c r="C6" s="4"/>
      <c r="D6" s="4"/>
      <c r="E6" s="5">
        <f t="shared" ref="E6:AN6" si="1">HLOOKUP(E$5,Kalender,6,0)</f>
        <v>9.2592592592592587E-2</v>
      </c>
      <c r="F6" s="5">
        <f t="shared" si="1"/>
        <v>7.8703703703703706E-2</v>
      </c>
      <c r="G6" s="5">
        <f t="shared" si="1"/>
        <v>8.3333333333333329E-2</v>
      </c>
      <c r="H6" s="5">
        <f t="shared" si="1"/>
        <v>7.8703703703703706E-2</v>
      </c>
      <c r="I6" s="5">
        <f t="shared" si="1"/>
        <v>8.7962962962962965E-2</v>
      </c>
      <c r="J6" s="5">
        <f t="shared" si="1"/>
        <v>6.9444444444444448E-2</v>
      </c>
      <c r="K6" s="5">
        <f t="shared" si="1"/>
        <v>9.7222222222222224E-2</v>
      </c>
      <c r="L6" s="5">
        <f t="shared" si="1"/>
        <v>8.3333333333333329E-2</v>
      </c>
      <c r="M6" s="5">
        <f t="shared" si="1"/>
        <v>8.7962962962962965E-2</v>
      </c>
      <c r="N6" s="5">
        <f t="shared" si="1"/>
        <v>8.7962962962962965E-2</v>
      </c>
      <c r="O6" s="5">
        <f t="shared" si="1"/>
        <v>8.3333333333333329E-2</v>
      </c>
      <c r="P6" s="5">
        <f t="shared" si="1"/>
        <v>6.9444444444444448E-2</v>
      </c>
      <c r="Q6" s="5">
        <f t="shared" si="1"/>
        <v>8.7962962962962965E-2</v>
      </c>
      <c r="R6" s="5">
        <f t="shared" si="1"/>
        <v>7.407407407407407E-2</v>
      </c>
      <c r="S6" s="5">
        <f t="shared" si="1"/>
        <v>9.2592592592592587E-2</v>
      </c>
      <c r="T6" s="5">
        <f t="shared" si="1"/>
        <v>7.8703703703703706E-2</v>
      </c>
      <c r="U6" s="5">
        <f t="shared" si="1"/>
        <v>7.8703703703703706E-2</v>
      </c>
      <c r="V6" s="5">
        <f t="shared" si="1"/>
        <v>7.8703703703703706E-2</v>
      </c>
      <c r="W6" s="5">
        <f t="shared" si="1"/>
        <v>9.7222222222222224E-2</v>
      </c>
      <c r="X6" s="5">
        <f t="shared" si="1"/>
        <v>8.3333333333333329E-2</v>
      </c>
      <c r="Y6" s="5">
        <f t="shared" si="1"/>
        <v>9.2592592592592587E-2</v>
      </c>
      <c r="Z6" s="5">
        <f t="shared" si="1"/>
        <v>8.7962962962962965E-2</v>
      </c>
      <c r="AA6" s="5">
        <f t="shared" si="1"/>
        <v>8.7962962962962965E-2</v>
      </c>
      <c r="AB6" s="5">
        <f t="shared" si="1"/>
        <v>7.8703703703703706E-2</v>
      </c>
      <c r="AC6" s="5">
        <f t="shared" si="1"/>
        <v>7.8703703703703706E-2</v>
      </c>
      <c r="AD6" s="5">
        <f t="shared" si="1"/>
        <v>7.407407407407407E-2</v>
      </c>
      <c r="AE6" s="5">
        <f t="shared" si="1"/>
        <v>9.7222222222222224E-2</v>
      </c>
      <c r="AF6" s="5">
        <f t="shared" si="1"/>
        <v>7.8703703703703706E-2</v>
      </c>
      <c r="AG6" s="5">
        <f t="shared" si="1"/>
        <v>7.8703703703703706E-2</v>
      </c>
      <c r="AH6" s="5">
        <f t="shared" si="1"/>
        <v>7.8703703703703706E-2</v>
      </c>
      <c r="AI6" s="5">
        <f t="shared" si="1"/>
        <v>9.2592592592592587E-2</v>
      </c>
      <c r="AJ6" s="5">
        <f t="shared" si="1"/>
        <v>8.7962962962962965E-2</v>
      </c>
      <c r="AK6" s="5">
        <f t="shared" si="1"/>
        <v>9.2592592592592587E-2</v>
      </c>
      <c r="AL6" s="5">
        <f t="shared" si="1"/>
        <v>8.3333333333333329E-2</v>
      </c>
      <c r="AM6" s="5">
        <f t="shared" si="1"/>
        <v>9.2592592592592587E-2</v>
      </c>
      <c r="AN6" s="5">
        <f t="shared" si="1"/>
        <v>7.8703703703703706E-2</v>
      </c>
      <c r="AO6" s="6"/>
      <c r="AP6" s="6"/>
      <c r="AQ6" s="6"/>
      <c r="AR6" s="6"/>
      <c r="AS6" s="6"/>
      <c r="AT6" s="6"/>
      <c r="AU6" s="6"/>
    </row>
    <row r="7" spans="1:47" ht="6.75" customHeight="1" x14ac:dyDescent="0.25">
      <c r="A7" s="4"/>
      <c r="B7" s="4"/>
      <c r="C7" s="4"/>
      <c r="D7" s="4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6"/>
      <c r="AP7" s="6"/>
      <c r="AQ7" s="6"/>
      <c r="AR7" s="6"/>
      <c r="AS7" s="6"/>
      <c r="AT7" s="6"/>
      <c r="AU7" s="6"/>
    </row>
    <row r="8" spans="1:47" s="10" customFormat="1" ht="19.5" customHeight="1" x14ac:dyDescent="0.25">
      <c r="A8" s="8" t="s">
        <v>4</v>
      </c>
      <c r="B8" s="8"/>
      <c r="C8" s="8"/>
      <c r="D8" s="8"/>
      <c r="E8" s="9">
        <f t="shared" ref="E8:AN8" si="2">E10-E34</f>
        <v>-24953.111111111109</v>
      </c>
      <c r="F8" s="9">
        <f t="shared" si="2"/>
        <v>-12387</v>
      </c>
      <c r="G8" s="9">
        <f t="shared" si="2"/>
        <v>-11344</v>
      </c>
      <c r="H8" s="9">
        <f t="shared" si="2"/>
        <v>-13297.777777777781</v>
      </c>
      <c r="I8" s="9">
        <f t="shared" si="2"/>
        <v>-12672.555555555555</v>
      </c>
      <c r="J8" s="9">
        <f t="shared" si="2"/>
        <v>-12371.333333333336</v>
      </c>
      <c r="K8" s="9">
        <f t="shared" si="2"/>
        <v>10608.333333333336</v>
      </c>
      <c r="L8" s="9">
        <f t="shared" si="2"/>
        <v>3978</v>
      </c>
      <c r="M8" s="9">
        <f t="shared" si="2"/>
        <v>15144.333333333343</v>
      </c>
      <c r="N8" s="9">
        <f t="shared" si="2"/>
        <v>8033.4444444444525</v>
      </c>
      <c r="O8" s="9">
        <f t="shared" si="2"/>
        <v>19520</v>
      </c>
      <c r="P8" s="9">
        <f t="shared" si="2"/>
        <v>8795.6666666666642</v>
      </c>
      <c r="Q8" s="9">
        <f t="shared" si="2"/>
        <v>10633.444444444453</v>
      </c>
      <c r="R8" s="9">
        <f t="shared" si="2"/>
        <v>17693.111111111117</v>
      </c>
      <c r="S8" s="9">
        <f t="shared" si="2"/>
        <v>12584.888888888883</v>
      </c>
      <c r="T8" s="9">
        <f t="shared" si="2"/>
        <v>21187.444444444438</v>
      </c>
      <c r="U8" s="9">
        <f t="shared" si="2"/>
        <v>12659.444444444438</v>
      </c>
      <c r="V8" s="9">
        <f t="shared" si="2"/>
        <v>20547.444444444438</v>
      </c>
      <c r="W8" s="9">
        <f t="shared" si="2"/>
        <v>27302.666666666672</v>
      </c>
      <c r="X8" s="9">
        <f t="shared" si="2"/>
        <v>29796</v>
      </c>
      <c r="Y8" s="9">
        <f t="shared" si="2"/>
        <v>27608.444444444438</v>
      </c>
      <c r="Z8" s="9">
        <f t="shared" si="2"/>
        <v>28378.222222222226</v>
      </c>
      <c r="AA8" s="9">
        <f t="shared" si="2"/>
        <v>30378.222222222226</v>
      </c>
      <c r="AB8" s="9">
        <f t="shared" si="2"/>
        <v>18741.777777777781</v>
      </c>
      <c r="AC8" s="9">
        <f t="shared" si="2"/>
        <v>18973.777777777781</v>
      </c>
      <c r="AD8" s="9">
        <f t="shared" si="2"/>
        <v>19279.555555555562</v>
      </c>
      <c r="AE8" s="9">
        <f t="shared" si="2"/>
        <v>38430.666666666672</v>
      </c>
      <c r="AF8" s="9">
        <f t="shared" si="2"/>
        <v>18973.777777777781</v>
      </c>
      <c r="AG8" s="9">
        <f t="shared" si="2"/>
        <v>27869.777777777781</v>
      </c>
      <c r="AH8" s="9">
        <f t="shared" si="2"/>
        <v>18973.777777777781</v>
      </c>
      <c r="AI8" s="9">
        <f t="shared" si="2"/>
        <v>20472.444444444438</v>
      </c>
      <c r="AJ8" s="9">
        <f t="shared" si="2"/>
        <v>37514.222222222226</v>
      </c>
      <c r="AK8" s="9">
        <f t="shared" si="2"/>
        <v>34840.444444444438</v>
      </c>
      <c r="AL8" s="9">
        <f t="shared" si="2"/>
        <v>20196</v>
      </c>
      <c r="AM8" s="9">
        <f t="shared" si="2"/>
        <v>37440.444444444438</v>
      </c>
      <c r="AN8" s="9">
        <f t="shared" si="2"/>
        <v>19861.777777777781</v>
      </c>
    </row>
    <row r="9" spans="1:47" s="10" customFormat="1" ht="19.5" customHeight="1" x14ac:dyDescent="0.25">
      <c r="A9" s="11"/>
      <c r="B9" s="11" t="s">
        <v>5</v>
      </c>
      <c r="C9" s="11"/>
      <c r="D9" s="11"/>
      <c r="E9" s="12">
        <f>SUM($E$8:E$8)</f>
        <v>-24953.111111111109</v>
      </c>
      <c r="F9" s="12">
        <f>SUM($E$8:F$8)</f>
        <v>-37340.111111111109</v>
      </c>
      <c r="G9" s="12">
        <f>SUM($E$8:G$8)</f>
        <v>-48684.111111111109</v>
      </c>
      <c r="H9" s="12">
        <f>SUM($E$8:H$8)</f>
        <v>-61981.888888888891</v>
      </c>
      <c r="I9" s="12">
        <f>SUM($E$8:I$8)</f>
        <v>-74654.444444444438</v>
      </c>
      <c r="J9" s="12">
        <f>SUM($E$8:J$8)</f>
        <v>-87025.777777777781</v>
      </c>
      <c r="K9" s="12">
        <f>SUM($E$8:K$8)</f>
        <v>-76417.444444444438</v>
      </c>
      <c r="L9" s="12">
        <f>SUM($E$8:L$8)</f>
        <v>-72439.444444444438</v>
      </c>
      <c r="M9" s="12">
        <f>SUM($E$8:M$8)</f>
        <v>-57295.111111111095</v>
      </c>
      <c r="N9" s="12">
        <f>SUM($E$8:N$8)</f>
        <v>-49261.666666666642</v>
      </c>
      <c r="O9" s="12">
        <f>SUM($E$8:O$8)</f>
        <v>-29741.666666666642</v>
      </c>
      <c r="P9" s="12">
        <f>SUM($E$8:P$8)</f>
        <v>-20945.999999999978</v>
      </c>
      <c r="Q9" s="12">
        <f>SUM($E$8:Q$8)</f>
        <v>-10312.555555555526</v>
      </c>
      <c r="R9" s="12">
        <f>SUM($E$8:R$8)</f>
        <v>7380.5555555555911</v>
      </c>
      <c r="S9" s="12">
        <f>SUM($E$8:S$8)</f>
        <v>19965.444444444474</v>
      </c>
      <c r="T9" s="12">
        <f>SUM($E$8:T$8)</f>
        <v>41152.888888888912</v>
      </c>
      <c r="U9" s="12">
        <f>SUM($E$8:U$8)</f>
        <v>53812.33333333335</v>
      </c>
      <c r="V9" s="12">
        <f>SUM($E$8:V$8)</f>
        <v>74359.777777777781</v>
      </c>
      <c r="W9" s="12">
        <f>SUM($E$8:W$8)</f>
        <v>101662.44444444445</v>
      </c>
      <c r="X9" s="12">
        <f>SUM($E$8:X$8)</f>
        <v>131458.44444444444</v>
      </c>
      <c r="Y9" s="12">
        <f>SUM($E$8:Y$8)</f>
        <v>159066.88888888888</v>
      </c>
      <c r="Z9" s="12">
        <f>SUM($E$8:Z$8)</f>
        <v>187445.11111111109</v>
      </c>
      <c r="AA9" s="12">
        <f>SUM($E$8:AA$8)</f>
        <v>217823.33333333331</v>
      </c>
      <c r="AB9" s="12">
        <f>SUM($E$8:AB$8)</f>
        <v>236565.11111111109</v>
      </c>
      <c r="AC9" s="12">
        <f>SUM($E$8:AC$8)</f>
        <v>255538.88888888888</v>
      </c>
      <c r="AD9" s="12">
        <f>SUM($E$8:AD$8)</f>
        <v>274818.44444444444</v>
      </c>
      <c r="AE9" s="12">
        <f>SUM($E$8:AE$8)</f>
        <v>313249.11111111112</v>
      </c>
      <c r="AF9" s="12">
        <f>SUM($E$8:AF$8)</f>
        <v>332222.88888888888</v>
      </c>
      <c r="AG9" s="12">
        <f>SUM($E$8:AG$8)</f>
        <v>360092.66666666663</v>
      </c>
      <c r="AH9" s="12">
        <f>SUM($E$8:AH$8)</f>
        <v>379066.44444444438</v>
      </c>
      <c r="AI9" s="12">
        <f>SUM($E$8:AI$8)</f>
        <v>399538.88888888882</v>
      </c>
      <c r="AJ9" s="12">
        <f>SUM($E$8:AJ$8)</f>
        <v>437053.11111111107</v>
      </c>
      <c r="AK9" s="12">
        <f>SUM($E$8:AK$8)</f>
        <v>471893.5555555555</v>
      </c>
      <c r="AL9" s="12">
        <f>SUM($E$8:AL$8)</f>
        <v>492089.5555555555</v>
      </c>
      <c r="AM9" s="12">
        <f>SUM($E$8:AM$8)</f>
        <v>529530</v>
      </c>
      <c r="AN9" s="12">
        <f>SUM($E$8:AN$8)</f>
        <v>549391.77777777775</v>
      </c>
    </row>
    <row r="10" spans="1:47" s="13" customFormat="1" ht="14.4" x14ac:dyDescent="0.3">
      <c r="A10" s="13" t="s">
        <v>6</v>
      </c>
      <c r="E10" s="14">
        <f t="shared" ref="E10:AN10" si="3">SUM(E14:E18)+SUM(E21:E22)+SUM(E25:E27)+SUM(E30:E31)</f>
        <v>13100</v>
      </c>
      <c r="F10" s="14">
        <f t="shared" si="3"/>
        <v>21190</v>
      </c>
      <c r="G10" s="14">
        <f t="shared" si="3"/>
        <v>23250</v>
      </c>
      <c r="H10" s="14">
        <f t="shared" si="3"/>
        <v>21480</v>
      </c>
      <c r="I10" s="14">
        <f t="shared" si="3"/>
        <v>23690</v>
      </c>
      <c r="J10" s="14">
        <f t="shared" si="3"/>
        <v>23680</v>
      </c>
      <c r="K10" s="14">
        <f t="shared" si="3"/>
        <v>55480</v>
      </c>
      <c r="L10" s="14">
        <f t="shared" si="3"/>
        <v>46940</v>
      </c>
      <c r="M10" s="14">
        <f t="shared" si="3"/>
        <v>63570</v>
      </c>
      <c r="N10" s="14">
        <f t="shared" si="3"/>
        <v>55320</v>
      </c>
      <c r="O10" s="14">
        <f t="shared" si="3"/>
        <v>69090</v>
      </c>
      <c r="P10" s="14">
        <f t="shared" si="3"/>
        <v>53920</v>
      </c>
      <c r="Q10" s="14">
        <f t="shared" si="3"/>
        <v>58570</v>
      </c>
      <c r="R10" s="14">
        <f t="shared" si="3"/>
        <v>65630</v>
      </c>
      <c r="S10" s="14">
        <f t="shared" si="3"/>
        <v>58270</v>
      </c>
      <c r="T10" s="14">
        <f t="shared" si="3"/>
        <v>67830</v>
      </c>
      <c r="U10" s="14">
        <f t="shared" si="3"/>
        <v>57170</v>
      </c>
      <c r="V10" s="14">
        <f t="shared" si="3"/>
        <v>67030</v>
      </c>
      <c r="W10" s="14">
        <f t="shared" si="3"/>
        <v>79020</v>
      </c>
      <c r="X10" s="14">
        <f t="shared" si="3"/>
        <v>80120</v>
      </c>
      <c r="Y10" s="14">
        <f t="shared" si="3"/>
        <v>78730</v>
      </c>
      <c r="Z10" s="14">
        <f t="shared" si="3"/>
        <v>79020</v>
      </c>
      <c r="AA10" s="14">
        <f t="shared" si="3"/>
        <v>81520</v>
      </c>
      <c r="AB10" s="14">
        <f t="shared" si="3"/>
        <v>65630</v>
      </c>
      <c r="AC10" s="14">
        <f t="shared" si="3"/>
        <v>65920</v>
      </c>
      <c r="AD10" s="14">
        <f t="shared" si="3"/>
        <v>65630</v>
      </c>
      <c r="AE10" s="14">
        <f t="shared" si="3"/>
        <v>92930</v>
      </c>
      <c r="AF10" s="14">
        <f t="shared" si="3"/>
        <v>65920</v>
      </c>
      <c r="AG10" s="14">
        <f t="shared" si="3"/>
        <v>77040</v>
      </c>
      <c r="AH10" s="14">
        <f t="shared" si="3"/>
        <v>65920</v>
      </c>
      <c r="AI10" s="14">
        <f t="shared" si="3"/>
        <v>69810</v>
      </c>
      <c r="AJ10" s="14">
        <f t="shared" si="3"/>
        <v>90440</v>
      </c>
      <c r="AK10" s="14">
        <f t="shared" si="3"/>
        <v>87770</v>
      </c>
      <c r="AL10" s="14">
        <f t="shared" si="3"/>
        <v>68120</v>
      </c>
      <c r="AM10" s="14">
        <f t="shared" si="3"/>
        <v>91020</v>
      </c>
      <c r="AN10" s="14">
        <f t="shared" si="3"/>
        <v>67030</v>
      </c>
    </row>
    <row r="11" spans="1:47" s="15" customFormat="1" ht="13.8" x14ac:dyDescent="0.3">
      <c r="A11" s="15" t="s">
        <v>7</v>
      </c>
      <c r="E11" s="16">
        <f t="shared" ref="E11:AN11" si="4">E41+E47+E53+E59+E65</f>
        <v>16401.85185185185</v>
      </c>
      <c r="F11" s="16">
        <f t="shared" si="4"/>
        <v>15773.009259259261</v>
      </c>
      <c r="G11" s="16">
        <f t="shared" si="4"/>
        <v>19767.5</v>
      </c>
      <c r="H11" s="16">
        <f t="shared" si="4"/>
        <v>23397.03703703704</v>
      </c>
      <c r="I11" s="16">
        <f t="shared" si="4"/>
        <v>31433.564814814814</v>
      </c>
      <c r="J11" s="16">
        <f t="shared" si="4"/>
        <v>28987.5</v>
      </c>
      <c r="K11" s="16">
        <f t="shared" si="4"/>
        <v>46422.638888888891</v>
      </c>
      <c r="L11" s="16">
        <f t="shared" si="4"/>
        <v>44796.666666666664</v>
      </c>
      <c r="M11" s="16">
        <f t="shared" si="4"/>
        <v>61849.398148148153</v>
      </c>
      <c r="N11" s="16">
        <f t="shared" si="4"/>
        <v>65374.07407407408</v>
      </c>
      <c r="O11" s="16">
        <f t="shared" si="4"/>
        <v>61933.333333333328</v>
      </c>
      <c r="P11" s="16">
        <f t="shared" si="4"/>
        <v>51611.111111111109</v>
      </c>
      <c r="Q11" s="16">
        <f t="shared" si="4"/>
        <v>65374.07407407408</v>
      </c>
      <c r="R11" s="16">
        <f t="shared" si="4"/>
        <v>55051.851851851854</v>
      </c>
      <c r="S11" s="16">
        <f t="shared" si="4"/>
        <v>68814.814814814803</v>
      </c>
      <c r="T11" s="16">
        <f t="shared" si="4"/>
        <v>62978.703703703708</v>
      </c>
      <c r="U11" s="16">
        <f t="shared" si="4"/>
        <v>62978.703703703708</v>
      </c>
      <c r="V11" s="16">
        <f t="shared" si="4"/>
        <v>62978.703703703708</v>
      </c>
      <c r="W11" s="16">
        <f t="shared" si="4"/>
        <v>86109.722222222219</v>
      </c>
      <c r="X11" s="16">
        <f t="shared" si="4"/>
        <v>73808.333333333328</v>
      </c>
      <c r="Y11" s="16">
        <f t="shared" si="4"/>
        <v>82009.259259259255</v>
      </c>
      <c r="Z11" s="16">
        <f t="shared" si="4"/>
        <v>77908.796296296292</v>
      </c>
      <c r="AA11" s="16">
        <f t="shared" si="4"/>
        <v>77908.796296296292</v>
      </c>
      <c r="AB11" s="16">
        <f t="shared" si="4"/>
        <v>69707.87037037038</v>
      </c>
      <c r="AC11" s="16">
        <f t="shared" si="4"/>
        <v>69707.87037037038</v>
      </c>
      <c r="AD11" s="16">
        <f t="shared" si="4"/>
        <v>65607.407407407401</v>
      </c>
      <c r="AE11" s="16">
        <f t="shared" si="4"/>
        <v>86109.722222222219</v>
      </c>
      <c r="AF11" s="16">
        <f t="shared" si="4"/>
        <v>69707.87037037038</v>
      </c>
      <c r="AG11" s="16">
        <f t="shared" si="4"/>
        <v>69707.87037037038</v>
      </c>
      <c r="AH11" s="16">
        <f t="shared" si="4"/>
        <v>69707.87037037038</v>
      </c>
      <c r="AI11" s="16">
        <f t="shared" si="4"/>
        <v>82009.259259259255</v>
      </c>
      <c r="AJ11" s="16">
        <f t="shared" si="4"/>
        <v>77908.796296296292</v>
      </c>
      <c r="AK11" s="16">
        <f t="shared" si="4"/>
        <v>82009.259259259255</v>
      </c>
      <c r="AL11" s="16">
        <f t="shared" si="4"/>
        <v>73808.333333333328</v>
      </c>
      <c r="AM11" s="16">
        <f t="shared" si="4"/>
        <v>82009.259259259255</v>
      </c>
      <c r="AN11" s="16">
        <f t="shared" si="4"/>
        <v>69707.87037037038</v>
      </c>
    </row>
    <row r="12" spans="1:47" x14ac:dyDescent="0.25">
      <c r="A12" s="4"/>
      <c r="B12" s="4" t="s">
        <v>8</v>
      </c>
      <c r="E12" s="17">
        <f t="shared" ref="E12:AN12" si="5">SUM(E14:E18)</f>
        <v>5300</v>
      </c>
      <c r="F12" s="17">
        <f t="shared" si="5"/>
        <v>6390</v>
      </c>
      <c r="G12" s="17">
        <f t="shared" si="5"/>
        <v>5300</v>
      </c>
      <c r="H12" s="17">
        <f t="shared" si="5"/>
        <v>5880</v>
      </c>
      <c r="I12" s="17">
        <f t="shared" si="5"/>
        <v>11690</v>
      </c>
      <c r="J12" s="17">
        <f t="shared" si="5"/>
        <v>6680</v>
      </c>
      <c r="K12" s="17">
        <f t="shared" si="5"/>
        <v>17280</v>
      </c>
      <c r="L12" s="17">
        <f t="shared" si="5"/>
        <v>16990</v>
      </c>
      <c r="M12" s="17">
        <f t="shared" si="5"/>
        <v>17570</v>
      </c>
      <c r="N12" s="17">
        <f t="shared" si="5"/>
        <v>17570</v>
      </c>
      <c r="O12" s="17">
        <f t="shared" si="5"/>
        <v>23090</v>
      </c>
      <c r="P12" s="17">
        <f t="shared" si="5"/>
        <v>17570</v>
      </c>
      <c r="Q12" s="17">
        <f t="shared" si="5"/>
        <v>17570</v>
      </c>
      <c r="R12" s="17">
        <f t="shared" si="5"/>
        <v>17280</v>
      </c>
      <c r="S12" s="17">
        <f t="shared" si="5"/>
        <v>22870</v>
      </c>
      <c r="T12" s="17">
        <f t="shared" si="5"/>
        <v>18080</v>
      </c>
      <c r="U12" s="17">
        <f t="shared" si="5"/>
        <v>17570</v>
      </c>
      <c r="V12" s="17">
        <f t="shared" si="5"/>
        <v>17280</v>
      </c>
      <c r="W12" s="17">
        <f t="shared" si="5"/>
        <v>22870</v>
      </c>
      <c r="X12" s="17">
        <f t="shared" si="5"/>
        <v>18370</v>
      </c>
      <c r="Y12" s="17">
        <f t="shared" si="5"/>
        <v>22580</v>
      </c>
      <c r="Z12" s="17">
        <f t="shared" si="5"/>
        <v>22870</v>
      </c>
      <c r="AA12" s="17">
        <f t="shared" si="5"/>
        <v>18370</v>
      </c>
      <c r="AB12" s="17">
        <f t="shared" si="5"/>
        <v>17280</v>
      </c>
      <c r="AC12" s="17">
        <f t="shared" si="5"/>
        <v>17570</v>
      </c>
      <c r="AD12" s="17">
        <f t="shared" si="5"/>
        <v>17280</v>
      </c>
      <c r="AE12" s="17">
        <f t="shared" si="5"/>
        <v>23380</v>
      </c>
      <c r="AF12" s="17">
        <f t="shared" si="5"/>
        <v>17570</v>
      </c>
      <c r="AG12" s="17">
        <f t="shared" si="5"/>
        <v>22290</v>
      </c>
      <c r="AH12" s="17">
        <f t="shared" si="5"/>
        <v>17570</v>
      </c>
      <c r="AI12" s="17">
        <f t="shared" si="5"/>
        <v>18660</v>
      </c>
      <c r="AJ12" s="17">
        <f t="shared" si="5"/>
        <v>22290</v>
      </c>
      <c r="AK12" s="17">
        <f t="shared" si="5"/>
        <v>22870</v>
      </c>
      <c r="AL12" s="17">
        <f t="shared" si="5"/>
        <v>18370</v>
      </c>
      <c r="AM12" s="17">
        <f t="shared" si="5"/>
        <v>22870</v>
      </c>
      <c r="AN12" s="17">
        <f t="shared" si="5"/>
        <v>17280</v>
      </c>
    </row>
    <row r="13" spans="1:47" ht="14.4" x14ac:dyDescent="0.3">
      <c r="B13" s="4"/>
      <c r="C13" s="18" t="s">
        <v>9</v>
      </c>
      <c r="D13" s="4"/>
      <c r="E13" s="19">
        <v>0.2</v>
      </c>
      <c r="F13" s="19">
        <v>0.3</v>
      </c>
      <c r="G13" s="19">
        <v>0.3</v>
      </c>
      <c r="H13" s="19">
        <v>0.4</v>
      </c>
      <c r="I13" s="19">
        <v>0.5</v>
      </c>
      <c r="J13" s="19">
        <v>0.6</v>
      </c>
      <c r="K13" s="19">
        <v>0.7</v>
      </c>
      <c r="L13" s="19">
        <v>0.8</v>
      </c>
      <c r="M13" s="19">
        <v>0.9</v>
      </c>
      <c r="N13" s="19">
        <v>1</v>
      </c>
      <c r="O13" s="19">
        <v>1</v>
      </c>
      <c r="P13" s="19">
        <v>1</v>
      </c>
      <c r="Q13" s="19">
        <v>1</v>
      </c>
      <c r="R13" s="19">
        <v>1</v>
      </c>
      <c r="S13" s="19">
        <v>1</v>
      </c>
      <c r="T13" s="19">
        <v>1</v>
      </c>
      <c r="U13" s="19">
        <v>1</v>
      </c>
      <c r="V13" s="19">
        <v>1</v>
      </c>
      <c r="W13" s="19">
        <v>1</v>
      </c>
      <c r="X13" s="19">
        <v>1</v>
      </c>
      <c r="Y13" s="19">
        <v>1</v>
      </c>
      <c r="Z13" s="19">
        <v>1</v>
      </c>
      <c r="AA13" s="19">
        <v>1</v>
      </c>
      <c r="AB13" s="19">
        <v>1</v>
      </c>
      <c r="AC13" s="19">
        <v>1</v>
      </c>
      <c r="AD13" s="19">
        <v>1</v>
      </c>
      <c r="AE13" s="19">
        <v>1</v>
      </c>
      <c r="AF13" s="19">
        <v>1</v>
      </c>
      <c r="AG13" s="19">
        <v>1</v>
      </c>
      <c r="AH13" s="19">
        <v>1</v>
      </c>
      <c r="AI13" s="19">
        <v>1</v>
      </c>
      <c r="AJ13" s="19">
        <v>1</v>
      </c>
      <c r="AK13" s="19">
        <v>1</v>
      </c>
      <c r="AL13" s="19">
        <v>1</v>
      </c>
      <c r="AM13" s="19">
        <v>1</v>
      </c>
      <c r="AN13" s="19">
        <v>1</v>
      </c>
      <c r="AO13" s="19"/>
      <c r="AP13" s="6"/>
      <c r="AQ13" s="6"/>
      <c r="AR13" s="6"/>
      <c r="AS13" s="6"/>
      <c r="AT13" s="6"/>
      <c r="AU13" s="6"/>
    </row>
    <row r="14" spans="1:47" x14ac:dyDescent="0.25">
      <c r="A14" s="20"/>
      <c r="B14" t="s">
        <v>10</v>
      </c>
      <c r="C14" s="21" t="str">
        <f>VLOOKUP(B14,Leistungen,2,0)</f>
        <v>Immobilienfinanzierung (Beratung ohne Abschluss)</v>
      </c>
      <c r="D14" s="22"/>
      <c r="E14" s="23">
        <f>ROUND(E$13*E$6*VLOOKUP($B14,Leistungen,5,0),0)*VLOOKUP($B14,Leistungen,4,0)</f>
        <v>290</v>
      </c>
      <c r="F14" s="23">
        <f>ROUND(SUMPRODUCT($E$13:F$13,$E$6:F$6)*VLOOKUP($B14,Leistungen,5,0),0)*VLOOKUP($B14,Leistungen,4,0)-SUM($E14:E14)</f>
        <v>290</v>
      </c>
      <c r="G14" s="23">
        <f>ROUND(SUMPRODUCT($E$13:G$13,$E$6:G$6)*VLOOKUP($B14,Leistungen,5,0),0)*VLOOKUP($B14,Leistungen,4,0)-SUM($E14:F14)</f>
        <v>290</v>
      </c>
      <c r="H14" s="23">
        <f>ROUND(SUMPRODUCT($E$13:H$13,$E$6:H$6)*VLOOKUP($B14,Leistungen,5,0),0)*VLOOKUP($B14,Leistungen,4,0)-SUM($E14:G14)</f>
        <v>580</v>
      </c>
      <c r="I14" s="23">
        <f>ROUND(SUMPRODUCT($E$13:I$13,$E$6:I$6)*VLOOKUP($B14,Leistungen,5,0),0)*VLOOKUP($B14,Leistungen,4,0)-SUM($E14:H14)</f>
        <v>580</v>
      </c>
      <c r="J14" s="23">
        <f>ROUND(SUMPRODUCT($E$13:J$13,$E$6:J$6)*VLOOKUP($B14,Leistungen,5,0),0)*VLOOKUP($B14,Leistungen,4,0)-SUM($E14:I14)</f>
        <v>580</v>
      </c>
      <c r="K14" s="23">
        <f>ROUND(SUMPRODUCT($E$13:K$13,$E$6:K$6)*VLOOKUP($B14,Leistungen,5,0),0)*VLOOKUP($B14,Leistungen,4,0)-SUM($E14:J14)</f>
        <v>1160</v>
      </c>
      <c r="L14" s="23">
        <f>ROUND(SUMPRODUCT($E$13:L$13,$E$6:L$6)*VLOOKUP($B14,Leistungen,5,0),0)*VLOOKUP($B14,Leistungen,4,0)-SUM($E14:K14)</f>
        <v>870</v>
      </c>
      <c r="M14" s="23">
        <f>ROUND(SUMPRODUCT($E$13:M$13,$E$6:M$6)*VLOOKUP($B14,Leistungen,5,0),0)*VLOOKUP($B14,Leistungen,4,0)-SUM($E14:L14)</f>
        <v>1160</v>
      </c>
      <c r="N14" s="23">
        <f>ROUND(SUMPRODUCT($E$13:N$13,$E$6:N$6)*VLOOKUP($B14,Leistungen,5,0),0)*VLOOKUP($B14,Leistungen,4,0)-SUM($E14:M14)</f>
        <v>1160</v>
      </c>
      <c r="O14" s="23">
        <f>ROUND(SUMPRODUCT($E$13:O$13,$E$6:O$6)*VLOOKUP($B14,Leistungen,5,0),0)*VLOOKUP($B14,Leistungen,4,0)-SUM($E14:N14)</f>
        <v>1160</v>
      </c>
      <c r="P14" s="23">
        <f>ROUND(SUMPRODUCT($E$13:P$13,$E$6:P$6)*VLOOKUP($B14,Leistungen,5,0),0)*VLOOKUP($B14,Leistungen,4,0)-SUM($E14:O14)</f>
        <v>1160</v>
      </c>
      <c r="Q14" s="23">
        <f>ROUND(SUMPRODUCT($E$13:Q$13,$E$6:Q$6)*VLOOKUP($B14,Leistungen,5,0),0)*VLOOKUP($B14,Leistungen,4,0)-SUM($E14:P14)</f>
        <v>1160</v>
      </c>
      <c r="R14" s="23">
        <f>ROUND(SUMPRODUCT($E$13:R$13,$E$6:R$6)*VLOOKUP($B14,Leistungen,5,0),0)*VLOOKUP($B14,Leistungen,4,0)-SUM($E14:Q14)</f>
        <v>1160</v>
      </c>
      <c r="S14" s="23">
        <f>ROUND(SUMPRODUCT($E$13:S$13,$E$6:S$6)*VLOOKUP($B14,Leistungen,5,0),0)*VLOOKUP($B14,Leistungen,4,0)-SUM($E14:R14)</f>
        <v>1450</v>
      </c>
      <c r="T14" s="23">
        <f>ROUND(SUMPRODUCT($E$13:T$13,$E$6:T$6)*VLOOKUP($B14,Leistungen,5,0),0)*VLOOKUP($B14,Leistungen,4,0)-SUM($E14:S14)</f>
        <v>1160</v>
      </c>
      <c r="U14" s="23">
        <f>ROUND(SUMPRODUCT($E$13:U$13,$E$6:U$6)*VLOOKUP($B14,Leistungen,5,0),0)*VLOOKUP($B14,Leistungen,4,0)-SUM($E14:T14)</f>
        <v>1160</v>
      </c>
      <c r="V14" s="23">
        <f>ROUND(SUMPRODUCT($E$13:V$13,$E$6:V$6)*VLOOKUP($B14,Leistungen,5,0),0)*VLOOKUP($B14,Leistungen,4,0)-SUM($E14:U14)</f>
        <v>870</v>
      </c>
      <c r="W14" s="23">
        <f>ROUND(SUMPRODUCT($E$13:W$13,$E$6:W$6)*VLOOKUP($B14,Leistungen,5,0),0)*VLOOKUP($B14,Leistungen,4,0)-SUM($E14:V14)</f>
        <v>1450</v>
      </c>
      <c r="X14" s="23">
        <f>ROUND(SUMPRODUCT($E$13:X$13,$E$6:X$6)*VLOOKUP($B14,Leistungen,5,0),0)*VLOOKUP($B14,Leistungen,4,0)-SUM($E14:W14)</f>
        <v>1450</v>
      </c>
      <c r="Y14" s="23">
        <f>ROUND(SUMPRODUCT($E$13:Y$13,$E$6:Y$6)*VLOOKUP($B14,Leistungen,5,0),0)*VLOOKUP($B14,Leistungen,4,0)-SUM($E14:X14)</f>
        <v>1160</v>
      </c>
      <c r="Z14" s="23">
        <f>ROUND(SUMPRODUCT($E$13:Z$13,$E$6:Z$6)*VLOOKUP($B14,Leistungen,5,0),0)*VLOOKUP($B14,Leistungen,4,0)-SUM($E14:Y14)</f>
        <v>1450</v>
      </c>
      <c r="AA14" s="23">
        <f>ROUND(SUMPRODUCT($E$13:AA$13,$E$6:AA$6)*VLOOKUP($B14,Leistungen,5,0),0)*VLOOKUP($B14,Leistungen,4,0)-SUM($E14:Z14)</f>
        <v>1160</v>
      </c>
      <c r="AB14" s="23">
        <f>ROUND(SUMPRODUCT($E$13:AB$13,$E$6:AB$6)*VLOOKUP($B14,Leistungen,5,0),0)*VLOOKUP($B14,Leistungen,4,0)-SUM($E14:AA14)</f>
        <v>1160</v>
      </c>
      <c r="AC14" s="23">
        <f>ROUND(SUMPRODUCT($E$13:AC$13,$E$6:AC$6)*VLOOKUP($B14,Leistungen,5,0),0)*VLOOKUP($B14,Leistungen,4,0)-SUM($E14:AB14)</f>
        <v>1160</v>
      </c>
      <c r="AD14" s="23">
        <f>ROUND(SUMPRODUCT($E$13:AD$13,$E$6:AD$6)*VLOOKUP($B14,Leistungen,5,0),0)*VLOOKUP($B14,Leistungen,4,0)-SUM($E14:AC14)</f>
        <v>1160</v>
      </c>
      <c r="AE14" s="23">
        <f>ROUND(SUMPRODUCT($E$13:AE$13,$E$6:AE$6)*VLOOKUP($B14,Leistungen,5,0),0)*VLOOKUP($B14,Leistungen,4,0)-SUM($E14:AD14)</f>
        <v>1160</v>
      </c>
      <c r="AF14" s="23">
        <f>ROUND(SUMPRODUCT($E$13:AF$13,$E$6:AF$6)*VLOOKUP($B14,Leistungen,5,0),0)*VLOOKUP($B14,Leistungen,4,0)-SUM($E14:AE14)</f>
        <v>1160</v>
      </c>
      <c r="AG14" s="23">
        <f>ROUND(SUMPRODUCT($E$13:AG$13,$E$6:AG$6)*VLOOKUP($B14,Leistungen,5,0),0)*VLOOKUP($B14,Leistungen,4,0)-SUM($E14:AF14)</f>
        <v>1160</v>
      </c>
      <c r="AH14" s="23">
        <f>ROUND(SUMPRODUCT($E$13:AH$13,$E$6:AH$6)*VLOOKUP($B14,Leistungen,5,0),0)*VLOOKUP($B14,Leistungen,4,0)-SUM($E14:AG14)</f>
        <v>1160</v>
      </c>
      <c r="AI14" s="23">
        <f>ROUND(SUMPRODUCT($E$13:AI$13,$E$6:AI$6)*VLOOKUP($B14,Leistungen,5,0),0)*VLOOKUP($B14,Leistungen,4,0)-SUM($E14:AH14)</f>
        <v>1450</v>
      </c>
      <c r="AJ14" s="23">
        <f>ROUND(SUMPRODUCT($E$13:AJ$13,$E$6:AJ$6)*VLOOKUP($B14,Leistungen,5,0),0)*VLOOKUP($B14,Leistungen,4,0)-SUM($E14:AI14)</f>
        <v>1160</v>
      </c>
      <c r="AK14" s="23">
        <f>ROUND(SUMPRODUCT($E$13:AK$13,$E$6:AK$6)*VLOOKUP($B14,Leistungen,5,0),0)*VLOOKUP($B14,Leistungen,4,0)-SUM($E14:AJ14)</f>
        <v>1450</v>
      </c>
      <c r="AL14" s="23">
        <f>ROUND(SUMPRODUCT($E$13:AL$13,$E$6:AL$6)*VLOOKUP($B14,Leistungen,5,0),0)*VLOOKUP($B14,Leistungen,4,0)-SUM($E14:AK14)</f>
        <v>1160</v>
      </c>
      <c r="AM14" s="23">
        <f>ROUND(SUMPRODUCT($E$13:AM$13,$E$6:AM$6)*VLOOKUP($B14,Leistungen,5,0),0)*VLOOKUP($B14,Leistungen,4,0)-SUM($E14:AL14)</f>
        <v>1450</v>
      </c>
      <c r="AN14" s="23">
        <f>ROUND(SUMPRODUCT($E$13:AN$13,$E$6:AN$6)*VLOOKUP($B14,Leistungen,5,0),0)*VLOOKUP($B14,Leistungen,4,0)-SUM($E14:AM14)</f>
        <v>1160</v>
      </c>
    </row>
    <row r="15" spans="1:47" x14ac:dyDescent="0.25">
      <c r="A15" s="24"/>
      <c r="B15" t="s">
        <v>11</v>
      </c>
      <c r="C15" s="21" t="str">
        <f>VLOOKUP(B15,Leistungen,2,0)</f>
        <v>Immobilienfinanzierung (Beratung mit Abschluss)</v>
      </c>
      <c r="D15" s="22"/>
      <c r="E15" s="23">
        <f>ROUND(E$13*E$6*VLOOKUP($B15,Leistungen,5,0),0)*VLOOKUP($B15,Leistungen,4,0)</f>
        <v>4420</v>
      </c>
      <c r="F15" s="23">
        <f>ROUND(SUMPRODUCT($E$13:F$13,$E$6:F$6)*VLOOKUP($B15,Leistungen,5,0),0)*VLOOKUP($B15,Leistungen,4,0)-SUM($E15:E15)</f>
        <v>4420</v>
      </c>
      <c r="G15" s="23">
        <f>ROUND(SUMPRODUCT($E$13:G$13,$E$6:G$6)*VLOOKUP($B15,Leistungen,5,0),0)*VLOOKUP($B15,Leistungen,4,0)-SUM($E15:F15)</f>
        <v>4420</v>
      </c>
      <c r="H15" s="23">
        <f>ROUND(SUMPRODUCT($E$13:H$13,$E$6:H$6)*VLOOKUP($B15,Leistungen,5,0),0)*VLOOKUP($B15,Leistungen,4,0)-SUM($E15:G15)</f>
        <v>4420</v>
      </c>
      <c r="I15" s="23">
        <f>ROUND(SUMPRODUCT($E$13:I$13,$E$6:I$6)*VLOOKUP($B15,Leistungen,5,0),0)*VLOOKUP($B15,Leistungen,4,0)-SUM($E15:H15)</f>
        <v>8840</v>
      </c>
      <c r="J15" s="23">
        <f>ROUND(SUMPRODUCT($E$13:J$13,$E$6:J$6)*VLOOKUP($B15,Leistungen,5,0),0)*VLOOKUP($B15,Leistungen,4,0)-SUM($E15:I15)</f>
        <v>4420</v>
      </c>
      <c r="K15" s="23">
        <f>ROUND(SUMPRODUCT($E$13:K$13,$E$6:K$6)*VLOOKUP($B15,Leistungen,5,0),0)*VLOOKUP($B15,Leistungen,4,0)-SUM($E15:J15)</f>
        <v>13260</v>
      </c>
      <c r="L15" s="23">
        <f>ROUND(SUMPRODUCT($E$13:L$13,$E$6:L$6)*VLOOKUP($B15,Leistungen,5,0),0)*VLOOKUP($B15,Leistungen,4,0)-SUM($E15:K15)</f>
        <v>13260</v>
      </c>
      <c r="M15" s="23">
        <f>ROUND(SUMPRODUCT($E$13:M$13,$E$6:M$6)*VLOOKUP($B15,Leistungen,5,0),0)*VLOOKUP($B15,Leistungen,4,0)-SUM($E15:L15)</f>
        <v>13260</v>
      </c>
      <c r="N15" s="23">
        <f>ROUND(SUMPRODUCT($E$13:N$13,$E$6:N$6)*VLOOKUP($B15,Leistungen,5,0),0)*VLOOKUP($B15,Leistungen,4,0)-SUM($E15:M15)</f>
        <v>13260</v>
      </c>
      <c r="O15" s="23">
        <f>ROUND(SUMPRODUCT($E$13:O$13,$E$6:O$6)*VLOOKUP($B15,Leistungen,5,0),0)*VLOOKUP($B15,Leistungen,4,0)-SUM($E15:N15)</f>
        <v>17680</v>
      </c>
      <c r="P15" s="23">
        <f>ROUND(SUMPRODUCT($E$13:P$13,$E$6:P$6)*VLOOKUP($B15,Leistungen,5,0),0)*VLOOKUP($B15,Leistungen,4,0)-SUM($E15:O15)</f>
        <v>13260</v>
      </c>
      <c r="Q15" s="23">
        <f>ROUND(SUMPRODUCT($E$13:Q$13,$E$6:Q$6)*VLOOKUP($B15,Leistungen,5,0),0)*VLOOKUP($B15,Leistungen,4,0)-SUM($E15:P15)</f>
        <v>13260</v>
      </c>
      <c r="R15" s="23">
        <f>ROUND(SUMPRODUCT($E$13:R$13,$E$6:R$6)*VLOOKUP($B15,Leistungen,5,0),0)*VLOOKUP($B15,Leistungen,4,0)-SUM($E15:Q15)</f>
        <v>13260</v>
      </c>
      <c r="S15" s="23">
        <f>ROUND(SUMPRODUCT($E$13:S$13,$E$6:S$6)*VLOOKUP($B15,Leistungen,5,0),0)*VLOOKUP($B15,Leistungen,4,0)-SUM($E15:R15)</f>
        <v>17680</v>
      </c>
      <c r="T15" s="23">
        <f>ROUND(SUMPRODUCT($E$13:T$13,$E$6:T$6)*VLOOKUP($B15,Leistungen,5,0),0)*VLOOKUP($B15,Leistungen,4,0)-SUM($E15:S15)</f>
        <v>13260</v>
      </c>
      <c r="U15" s="23">
        <f>ROUND(SUMPRODUCT($E$13:U$13,$E$6:U$6)*VLOOKUP($B15,Leistungen,5,0),0)*VLOOKUP($B15,Leistungen,4,0)-SUM($E15:T15)</f>
        <v>13260</v>
      </c>
      <c r="V15" s="23">
        <f>ROUND(SUMPRODUCT($E$13:V$13,$E$6:V$6)*VLOOKUP($B15,Leistungen,5,0),0)*VLOOKUP($B15,Leistungen,4,0)-SUM($E15:U15)</f>
        <v>13260</v>
      </c>
      <c r="W15" s="23">
        <f>ROUND(SUMPRODUCT($E$13:W$13,$E$6:W$6)*VLOOKUP($B15,Leistungen,5,0),0)*VLOOKUP($B15,Leistungen,4,0)-SUM($E15:V15)</f>
        <v>17680</v>
      </c>
      <c r="X15" s="23">
        <f>ROUND(SUMPRODUCT($E$13:X$13,$E$6:X$6)*VLOOKUP($B15,Leistungen,5,0),0)*VLOOKUP($B15,Leistungen,4,0)-SUM($E15:W15)</f>
        <v>13260</v>
      </c>
      <c r="Y15" s="23">
        <f>ROUND(SUMPRODUCT($E$13:Y$13,$E$6:Y$6)*VLOOKUP($B15,Leistungen,5,0),0)*VLOOKUP($B15,Leistungen,4,0)-SUM($E15:X15)</f>
        <v>17680</v>
      </c>
      <c r="Z15" s="23">
        <f>ROUND(SUMPRODUCT($E$13:Z$13,$E$6:Z$6)*VLOOKUP($B15,Leistungen,5,0),0)*VLOOKUP($B15,Leistungen,4,0)-SUM($E15:Y15)</f>
        <v>17680</v>
      </c>
      <c r="AA15" s="23">
        <f>ROUND(SUMPRODUCT($E$13:AA$13,$E$6:AA$6)*VLOOKUP($B15,Leistungen,5,0),0)*VLOOKUP($B15,Leistungen,4,0)-SUM($E15:Z15)</f>
        <v>13260</v>
      </c>
      <c r="AB15" s="23">
        <f>ROUND(SUMPRODUCT($E$13:AB$13,$E$6:AB$6)*VLOOKUP($B15,Leistungen,5,0),0)*VLOOKUP($B15,Leistungen,4,0)-SUM($E15:AA15)</f>
        <v>13260</v>
      </c>
      <c r="AC15" s="23">
        <f>ROUND(SUMPRODUCT($E$13:AC$13,$E$6:AC$6)*VLOOKUP($B15,Leistungen,5,0),0)*VLOOKUP($B15,Leistungen,4,0)-SUM($E15:AB15)</f>
        <v>13260</v>
      </c>
      <c r="AD15" s="23">
        <f>ROUND(SUMPRODUCT($E$13:AD$13,$E$6:AD$6)*VLOOKUP($B15,Leistungen,5,0),0)*VLOOKUP($B15,Leistungen,4,0)-SUM($E15:AC15)</f>
        <v>13260</v>
      </c>
      <c r="AE15" s="23">
        <f>ROUND(SUMPRODUCT($E$13:AE$13,$E$6:AE$6)*VLOOKUP($B15,Leistungen,5,0),0)*VLOOKUP($B15,Leistungen,4,0)-SUM($E15:AD15)</f>
        <v>17680</v>
      </c>
      <c r="AF15" s="23">
        <f>ROUND(SUMPRODUCT($E$13:AF$13,$E$6:AF$6)*VLOOKUP($B15,Leistungen,5,0),0)*VLOOKUP($B15,Leistungen,4,0)-SUM($E15:AE15)</f>
        <v>13260</v>
      </c>
      <c r="AG15" s="23">
        <f>ROUND(SUMPRODUCT($E$13:AG$13,$E$6:AG$6)*VLOOKUP($B15,Leistungen,5,0),0)*VLOOKUP($B15,Leistungen,4,0)-SUM($E15:AF15)</f>
        <v>17680</v>
      </c>
      <c r="AH15" s="23">
        <f>ROUND(SUMPRODUCT($E$13:AH$13,$E$6:AH$6)*VLOOKUP($B15,Leistungen,5,0),0)*VLOOKUP($B15,Leistungen,4,0)-SUM($E15:AG15)</f>
        <v>13260</v>
      </c>
      <c r="AI15" s="23">
        <f>ROUND(SUMPRODUCT($E$13:AI$13,$E$6:AI$6)*VLOOKUP($B15,Leistungen,5,0),0)*VLOOKUP($B15,Leistungen,4,0)-SUM($E15:AH15)</f>
        <v>13260</v>
      </c>
      <c r="AJ15" s="23">
        <f>ROUND(SUMPRODUCT($E$13:AJ$13,$E$6:AJ$6)*VLOOKUP($B15,Leistungen,5,0),0)*VLOOKUP($B15,Leistungen,4,0)-SUM($E15:AI15)</f>
        <v>17680</v>
      </c>
      <c r="AK15" s="23">
        <f>ROUND(SUMPRODUCT($E$13:AK$13,$E$6:AK$6)*VLOOKUP($B15,Leistungen,5,0),0)*VLOOKUP($B15,Leistungen,4,0)-SUM($E15:AJ15)</f>
        <v>17680</v>
      </c>
      <c r="AL15" s="23">
        <f>ROUND(SUMPRODUCT($E$13:AL$13,$E$6:AL$6)*VLOOKUP($B15,Leistungen,5,0),0)*VLOOKUP($B15,Leistungen,4,0)-SUM($E15:AK15)</f>
        <v>13260</v>
      </c>
      <c r="AM15" s="23">
        <f>ROUND(SUMPRODUCT($E$13:AM$13,$E$6:AM$6)*VLOOKUP($B15,Leistungen,5,0),0)*VLOOKUP($B15,Leistungen,4,0)-SUM($E15:AL15)</f>
        <v>17680</v>
      </c>
      <c r="AN15" s="23">
        <f>ROUND(SUMPRODUCT($E$13:AN$13,$E$6:AN$6)*VLOOKUP($B15,Leistungen,5,0),0)*VLOOKUP($B15,Leistungen,4,0)-SUM($E15:AM15)</f>
        <v>13260</v>
      </c>
    </row>
    <row r="16" spans="1:47" x14ac:dyDescent="0.25">
      <c r="A16" s="24"/>
      <c r="B16" t="s">
        <v>12</v>
      </c>
      <c r="C16" s="21" t="str">
        <f>VLOOKUP(B16,Leistungen,2,0)</f>
        <v>Finanzierungscoaching für potentielle Immokäufer</v>
      </c>
      <c r="D16" s="22"/>
      <c r="E16" s="23">
        <f>ROUND(E$13*E$6*VLOOKUP($B16,Leistungen,5,0),0)*VLOOKUP($B16,Leistungen,4,0)</f>
        <v>590</v>
      </c>
      <c r="F16" s="23">
        <f>ROUND(SUMPRODUCT($E$13:F$13,$E$6:F$6)*VLOOKUP($B16,Leistungen,5,0),0)*VLOOKUP($B16,Leistungen,4,0)-SUM($E16:E16)</f>
        <v>590</v>
      </c>
      <c r="G16" s="23">
        <f>ROUND(SUMPRODUCT($E$13:G$13,$E$6:G$6)*VLOOKUP($B16,Leistungen,5,0),0)*VLOOKUP($B16,Leistungen,4,0)-SUM($E16:F16)</f>
        <v>590</v>
      </c>
      <c r="H16" s="23">
        <f>ROUND(SUMPRODUCT($E$13:H$13,$E$6:H$6)*VLOOKUP($B16,Leistungen,5,0),0)*VLOOKUP($B16,Leistungen,4,0)-SUM($E16:G16)</f>
        <v>590</v>
      </c>
      <c r="I16" s="23">
        <f>ROUND(SUMPRODUCT($E$13:I$13,$E$6:I$6)*VLOOKUP($B16,Leistungen,5,0),0)*VLOOKUP($B16,Leistungen,4,0)-SUM($E16:H16)</f>
        <v>1180</v>
      </c>
      <c r="J16" s="23">
        <f>ROUND(SUMPRODUCT($E$13:J$13,$E$6:J$6)*VLOOKUP($B16,Leistungen,5,0),0)*VLOOKUP($B16,Leistungen,4,0)-SUM($E16:I16)</f>
        <v>590</v>
      </c>
      <c r="K16" s="23">
        <f>ROUND(SUMPRODUCT($E$13:K$13,$E$6:K$6)*VLOOKUP($B16,Leistungen,5,0),0)*VLOOKUP($B16,Leistungen,4,0)-SUM($E16:J16)</f>
        <v>1770</v>
      </c>
      <c r="L16" s="23">
        <f>ROUND(SUMPRODUCT($E$13:L$13,$E$6:L$6)*VLOOKUP($B16,Leistungen,5,0),0)*VLOOKUP($B16,Leistungen,4,0)-SUM($E16:K16)</f>
        <v>1770</v>
      </c>
      <c r="M16" s="23">
        <f>ROUND(SUMPRODUCT($E$13:M$13,$E$6:M$6)*VLOOKUP($B16,Leistungen,5,0),0)*VLOOKUP($B16,Leistungen,4,0)-SUM($E16:L16)</f>
        <v>1770</v>
      </c>
      <c r="N16" s="23">
        <f>ROUND(SUMPRODUCT($E$13:N$13,$E$6:N$6)*VLOOKUP($B16,Leistungen,5,0),0)*VLOOKUP($B16,Leistungen,4,0)-SUM($E16:M16)</f>
        <v>1770</v>
      </c>
      <c r="O16" s="23">
        <f>ROUND(SUMPRODUCT($E$13:O$13,$E$6:O$6)*VLOOKUP($B16,Leistungen,5,0),0)*VLOOKUP($B16,Leistungen,4,0)-SUM($E16:N16)</f>
        <v>2360</v>
      </c>
      <c r="P16" s="23">
        <f>ROUND(SUMPRODUCT($E$13:P$13,$E$6:P$6)*VLOOKUP($B16,Leistungen,5,0),0)*VLOOKUP($B16,Leistungen,4,0)-SUM($E16:O16)</f>
        <v>1770</v>
      </c>
      <c r="Q16" s="23">
        <f>ROUND(SUMPRODUCT($E$13:Q$13,$E$6:Q$6)*VLOOKUP($B16,Leistungen,5,0),0)*VLOOKUP($B16,Leistungen,4,0)-SUM($E16:P16)</f>
        <v>1770</v>
      </c>
      <c r="R16" s="23">
        <f>ROUND(SUMPRODUCT($E$13:R$13,$E$6:R$6)*VLOOKUP($B16,Leistungen,5,0),0)*VLOOKUP($B16,Leistungen,4,0)-SUM($E16:Q16)</f>
        <v>1770</v>
      </c>
      <c r="S16" s="23">
        <f>ROUND(SUMPRODUCT($E$13:S$13,$E$6:S$6)*VLOOKUP($B16,Leistungen,5,0),0)*VLOOKUP($B16,Leistungen,4,0)-SUM($E16:R16)</f>
        <v>2360</v>
      </c>
      <c r="T16" s="23">
        <f>ROUND(SUMPRODUCT($E$13:T$13,$E$6:T$6)*VLOOKUP($B16,Leistungen,5,0),0)*VLOOKUP($B16,Leistungen,4,0)-SUM($E16:S16)</f>
        <v>1770</v>
      </c>
      <c r="U16" s="23">
        <f>ROUND(SUMPRODUCT($E$13:U$13,$E$6:U$6)*VLOOKUP($B16,Leistungen,5,0),0)*VLOOKUP($B16,Leistungen,4,0)-SUM($E16:T16)</f>
        <v>1770</v>
      </c>
      <c r="V16" s="23">
        <f>ROUND(SUMPRODUCT($E$13:V$13,$E$6:V$6)*VLOOKUP($B16,Leistungen,5,0),0)*VLOOKUP($B16,Leistungen,4,0)-SUM($E16:U16)</f>
        <v>1770</v>
      </c>
      <c r="W16" s="23">
        <f>ROUND(SUMPRODUCT($E$13:W$13,$E$6:W$6)*VLOOKUP($B16,Leistungen,5,0),0)*VLOOKUP($B16,Leistungen,4,0)-SUM($E16:V16)</f>
        <v>2360</v>
      </c>
      <c r="X16" s="23">
        <f>ROUND(SUMPRODUCT($E$13:X$13,$E$6:X$6)*VLOOKUP($B16,Leistungen,5,0),0)*VLOOKUP($B16,Leistungen,4,0)-SUM($E16:W16)</f>
        <v>1770</v>
      </c>
      <c r="Y16" s="23">
        <f>ROUND(SUMPRODUCT($E$13:Y$13,$E$6:Y$6)*VLOOKUP($B16,Leistungen,5,0),0)*VLOOKUP($B16,Leistungen,4,0)-SUM($E16:X16)</f>
        <v>2360</v>
      </c>
      <c r="Z16" s="23">
        <f>ROUND(SUMPRODUCT($E$13:Z$13,$E$6:Z$6)*VLOOKUP($B16,Leistungen,5,0),0)*VLOOKUP($B16,Leistungen,4,0)-SUM($E16:Y16)</f>
        <v>2360</v>
      </c>
      <c r="AA16" s="23">
        <f>ROUND(SUMPRODUCT($E$13:AA$13,$E$6:AA$6)*VLOOKUP($B16,Leistungen,5,0),0)*VLOOKUP($B16,Leistungen,4,0)-SUM($E16:Z16)</f>
        <v>1770</v>
      </c>
      <c r="AB16" s="23">
        <f>ROUND(SUMPRODUCT($E$13:AB$13,$E$6:AB$6)*VLOOKUP($B16,Leistungen,5,0),0)*VLOOKUP($B16,Leistungen,4,0)-SUM($E16:AA16)</f>
        <v>1770</v>
      </c>
      <c r="AC16" s="23">
        <f>ROUND(SUMPRODUCT($E$13:AC$13,$E$6:AC$6)*VLOOKUP($B16,Leistungen,5,0),0)*VLOOKUP($B16,Leistungen,4,0)-SUM($E16:AB16)</f>
        <v>1770</v>
      </c>
      <c r="AD16" s="23">
        <f>ROUND(SUMPRODUCT($E$13:AD$13,$E$6:AD$6)*VLOOKUP($B16,Leistungen,5,0),0)*VLOOKUP($B16,Leistungen,4,0)-SUM($E16:AC16)</f>
        <v>1770</v>
      </c>
      <c r="AE16" s="23">
        <f>ROUND(SUMPRODUCT($E$13:AE$13,$E$6:AE$6)*VLOOKUP($B16,Leistungen,5,0),0)*VLOOKUP($B16,Leistungen,4,0)-SUM($E16:AD16)</f>
        <v>2360</v>
      </c>
      <c r="AF16" s="23">
        <f>ROUND(SUMPRODUCT($E$13:AF$13,$E$6:AF$6)*VLOOKUP($B16,Leistungen,5,0),0)*VLOOKUP($B16,Leistungen,4,0)-SUM($E16:AE16)</f>
        <v>1770</v>
      </c>
      <c r="AG16" s="23">
        <f>ROUND(SUMPRODUCT($E$13:AG$13,$E$6:AG$6)*VLOOKUP($B16,Leistungen,5,0),0)*VLOOKUP($B16,Leistungen,4,0)-SUM($E16:AF16)</f>
        <v>2360</v>
      </c>
      <c r="AH16" s="23">
        <f>ROUND(SUMPRODUCT($E$13:AH$13,$E$6:AH$6)*VLOOKUP($B16,Leistungen,5,0),0)*VLOOKUP($B16,Leistungen,4,0)-SUM($E16:AG16)</f>
        <v>1770</v>
      </c>
      <c r="AI16" s="23">
        <f>ROUND(SUMPRODUCT($E$13:AI$13,$E$6:AI$6)*VLOOKUP($B16,Leistungen,5,0),0)*VLOOKUP($B16,Leistungen,4,0)-SUM($E16:AH16)</f>
        <v>1770</v>
      </c>
      <c r="AJ16" s="23">
        <f>ROUND(SUMPRODUCT($E$13:AJ$13,$E$6:AJ$6)*VLOOKUP($B16,Leistungen,5,0),0)*VLOOKUP($B16,Leistungen,4,0)-SUM($E16:AI16)</f>
        <v>2360</v>
      </c>
      <c r="AK16" s="23">
        <f>ROUND(SUMPRODUCT($E$13:AK$13,$E$6:AK$6)*VLOOKUP($B16,Leistungen,5,0),0)*VLOOKUP($B16,Leistungen,4,0)-SUM($E16:AJ16)</f>
        <v>2360</v>
      </c>
      <c r="AL16" s="23">
        <f>ROUND(SUMPRODUCT($E$13:AL$13,$E$6:AL$6)*VLOOKUP($B16,Leistungen,5,0),0)*VLOOKUP($B16,Leistungen,4,0)-SUM($E16:AK16)</f>
        <v>1770</v>
      </c>
      <c r="AM16" s="23">
        <f>ROUND(SUMPRODUCT($E$13:AM$13,$E$6:AM$6)*VLOOKUP($B16,Leistungen,5,0),0)*VLOOKUP($B16,Leistungen,4,0)-SUM($E16:AL16)</f>
        <v>2360</v>
      </c>
      <c r="AN16" s="23">
        <f>ROUND(SUMPRODUCT($E$13:AN$13,$E$6:AN$6)*VLOOKUP($B16,Leistungen,5,0),0)*VLOOKUP($B16,Leistungen,4,0)-SUM($E16:AM16)</f>
        <v>1770</v>
      </c>
    </row>
    <row r="17" spans="1:47" x14ac:dyDescent="0.25">
      <c r="A17" s="24"/>
      <c r="B17" t="s">
        <v>13</v>
      </c>
      <c r="C17" s="21" t="str">
        <f>VLOOKUP(B17,Leistungen,2,0)</f>
        <v>Modernisierungen inkl. Wintergarten (Beratung ohne Abschluss)</v>
      </c>
      <c r="D17" s="22"/>
      <c r="E17" s="23">
        <f>ROUND(E$13*E$6*VLOOKUP($B17,Leistungen,5,0),0)*VLOOKUP($B17,Leistungen,4,0)</f>
        <v>0</v>
      </c>
      <c r="F17" s="23">
        <f>ROUND(SUMPRODUCT($E$13:F$13,$E$6:F$6)*VLOOKUP($B17,Leistungen,5,0),0)*VLOOKUP($B17,Leistungen,4,0)-SUM($E17:E17)</f>
        <v>290</v>
      </c>
      <c r="G17" s="23">
        <f>ROUND(SUMPRODUCT($E$13:G$13,$E$6:G$6)*VLOOKUP($B17,Leistungen,5,0),0)*VLOOKUP($B17,Leistungen,4,0)-SUM($E17:F17)</f>
        <v>0</v>
      </c>
      <c r="H17" s="23">
        <f>ROUND(SUMPRODUCT($E$13:H$13,$E$6:H$6)*VLOOKUP($B17,Leistungen,5,0),0)*VLOOKUP($B17,Leistungen,4,0)-SUM($E17:G17)</f>
        <v>290</v>
      </c>
      <c r="I17" s="23">
        <f>ROUND(SUMPRODUCT($E$13:I$13,$E$6:I$6)*VLOOKUP($B17,Leistungen,5,0),0)*VLOOKUP($B17,Leistungen,4,0)-SUM($E17:H17)</f>
        <v>290</v>
      </c>
      <c r="J17" s="23">
        <f>ROUND(SUMPRODUCT($E$13:J$13,$E$6:J$6)*VLOOKUP($B17,Leistungen,5,0),0)*VLOOKUP($B17,Leistungen,4,0)-SUM($E17:I17)</f>
        <v>290</v>
      </c>
      <c r="K17" s="23">
        <f>ROUND(SUMPRODUCT($E$13:K$13,$E$6:K$6)*VLOOKUP($B17,Leistungen,5,0),0)*VLOOKUP($B17,Leistungen,4,0)-SUM($E17:J17)</f>
        <v>290</v>
      </c>
      <c r="L17" s="23">
        <f>ROUND(SUMPRODUCT($E$13:L$13,$E$6:L$6)*VLOOKUP($B17,Leistungen,5,0),0)*VLOOKUP($B17,Leistungen,4,0)-SUM($E17:K17)</f>
        <v>290</v>
      </c>
      <c r="M17" s="23">
        <f>ROUND(SUMPRODUCT($E$13:M$13,$E$6:M$6)*VLOOKUP($B17,Leistungen,5,0),0)*VLOOKUP($B17,Leistungen,4,0)-SUM($E17:L17)</f>
        <v>580</v>
      </c>
      <c r="N17" s="23">
        <f>ROUND(SUMPRODUCT($E$13:N$13,$E$6:N$6)*VLOOKUP($B17,Leistungen,5,0),0)*VLOOKUP($B17,Leistungen,4,0)-SUM($E17:M17)</f>
        <v>580</v>
      </c>
      <c r="O17" s="23">
        <f>ROUND(SUMPRODUCT($E$13:O$13,$E$6:O$6)*VLOOKUP($B17,Leistungen,5,0),0)*VLOOKUP($B17,Leistungen,4,0)-SUM($E17:N17)</f>
        <v>290</v>
      </c>
      <c r="P17" s="23">
        <f>ROUND(SUMPRODUCT($E$13:P$13,$E$6:P$6)*VLOOKUP($B17,Leistungen,5,0),0)*VLOOKUP($B17,Leistungen,4,0)-SUM($E17:O17)</f>
        <v>580</v>
      </c>
      <c r="Q17" s="23">
        <f>ROUND(SUMPRODUCT($E$13:Q$13,$E$6:Q$6)*VLOOKUP($B17,Leistungen,5,0),0)*VLOOKUP($B17,Leistungen,4,0)-SUM($E17:P17)</f>
        <v>580</v>
      </c>
      <c r="R17" s="23">
        <f>ROUND(SUMPRODUCT($E$13:R$13,$E$6:R$6)*VLOOKUP($B17,Leistungen,5,0),0)*VLOOKUP($B17,Leistungen,4,0)-SUM($E17:Q17)</f>
        <v>290</v>
      </c>
      <c r="S17" s="23">
        <f>ROUND(SUMPRODUCT($E$13:S$13,$E$6:S$6)*VLOOKUP($B17,Leistungen,5,0),0)*VLOOKUP($B17,Leistungen,4,0)-SUM($E17:R17)</f>
        <v>580</v>
      </c>
      <c r="T17" s="23">
        <f>ROUND(SUMPRODUCT($E$13:T$13,$E$6:T$6)*VLOOKUP($B17,Leistungen,5,0),0)*VLOOKUP($B17,Leistungen,4,0)-SUM($E17:S17)</f>
        <v>290</v>
      </c>
      <c r="U17" s="23">
        <f>ROUND(SUMPRODUCT($E$13:U$13,$E$6:U$6)*VLOOKUP($B17,Leistungen,5,0),0)*VLOOKUP($B17,Leistungen,4,0)-SUM($E17:T17)</f>
        <v>580</v>
      </c>
      <c r="V17" s="23">
        <f>ROUND(SUMPRODUCT($E$13:V$13,$E$6:V$6)*VLOOKUP($B17,Leistungen,5,0),0)*VLOOKUP($B17,Leistungen,4,0)-SUM($E17:U17)</f>
        <v>580</v>
      </c>
      <c r="W17" s="23">
        <f>ROUND(SUMPRODUCT($E$13:W$13,$E$6:W$6)*VLOOKUP($B17,Leistungen,5,0),0)*VLOOKUP($B17,Leistungen,4,0)-SUM($E17:V17)</f>
        <v>580</v>
      </c>
      <c r="X17" s="23">
        <f>ROUND(SUMPRODUCT($E$13:X$13,$E$6:X$6)*VLOOKUP($B17,Leistungen,5,0),0)*VLOOKUP($B17,Leistungen,4,0)-SUM($E17:W17)</f>
        <v>290</v>
      </c>
      <c r="Y17" s="23">
        <f>ROUND(SUMPRODUCT($E$13:Y$13,$E$6:Y$6)*VLOOKUP($B17,Leistungen,5,0),0)*VLOOKUP($B17,Leistungen,4,0)-SUM($E17:X17)</f>
        <v>580</v>
      </c>
      <c r="Z17" s="23">
        <f>ROUND(SUMPRODUCT($E$13:Z$13,$E$6:Z$6)*VLOOKUP($B17,Leistungen,5,0),0)*VLOOKUP($B17,Leistungen,4,0)-SUM($E17:Y17)</f>
        <v>580</v>
      </c>
      <c r="AA17" s="23">
        <f>ROUND(SUMPRODUCT($E$13:AA$13,$E$6:AA$6)*VLOOKUP($B17,Leistungen,5,0),0)*VLOOKUP($B17,Leistungen,4,0)-SUM($E17:Z17)</f>
        <v>580</v>
      </c>
      <c r="AB17" s="23">
        <f>ROUND(SUMPRODUCT($E$13:AB$13,$E$6:AB$6)*VLOOKUP($B17,Leistungen,5,0),0)*VLOOKUP($B17,Leistungen,4,0)-SUM($E17:AA17)</f>
        <v>290</v>
      </c>
      <c r="AC17" s="23">
        <f>ROUND(SUMPRODUCT($E$13:AC$13,$E$6:AC$6)*VLOOKUP($B17,Leistungen,5,0),0)*VLOOKUP($B17,Leistungen,4,0)-SUM($E17:AB17)</f>
        <v>580</v>
      </c>
      <c r="AD17" s="23">
        <f>ROUND(SUMPRODUCT($E$13:AD$13,$E$6:AD$6)*VLOOKUP($B17,Leistungen,5,0),0)*VLOOKUP($B17,Leistungen,4,0)-SUM($E17:AC17)</f>
        <v>290</v>
      </c>
      <c r="AE17" s="23">
        <f>ROUND(SUMPRODUCT($E$13:AE$13,$E$6:AE$6)*VLOOKUP($B17,Leistungen,5,0),0)*VLOOKUP($B17,Leistungen,4,0)-SUM($E17:AD17)</f>
        <v>580</v>
      </c>
      <c r="AF17" s="23">
        <f>ROUND(SUMPRODUCT($E$13:AF$13,$E$6:AF$6)*VLOOKUP($B17,Leistungen,5,0),0)*VLOOKUP($B17,Leistungen,4,0)-SUM($E17:AE17)</f>
        <v>580</v>
      </c>
      <c r="AG17" s="23">
        <f>ROUND(SUMPRODUCT($E$13:AG$13,$E$6:AG$6)*VLOOKUP($B17,Leistungen,5,0),0)*VLOOKUP($B17,Leistungen,4,0)-SUM($E17:AF17)</f>
        <v>290</v>
      </c>
      <c r="AH17" s="23">
        <f>ROUND(SUMPRODUCT($E$13:AH$13,$E$6:AH$6)*VLOOKUP($B17,Leistungen,5,0),0)*VLOOKUP($B17,Leistungen,4,0)-SUM($E17:AG17)</f>
        <v>580</v>
      </c>
      <c r="AI17" s="23">
        <f>ROUND(SUMPRODUCT($E$13:AI$13,$E$6:AI$6)*VLOOKUP($B17,Leistungen,5,0),0)*VLOOKUP($B17,Leistungen,4,0)-SUM($E17:AH17)</f>
        <v>580</v>
      </c>
      <c r="AJ17" s="23">
        <f>ROUND(SUMPRODUCT($E$13:AJ$13,$E$6:AJ$6)*VLOOKUP($B17,Leistungen,5,0),0)*VLOOKUP($B17,Leistungen,4,0)-SUM($E17:AI17)</f>
        <v>290</v>
      </c>
      <c r="AK17" s="23">
        <f>ROUND(SUMPRODUCT($E$13:AK$13,$E$6:AK$6)*VLOOKUP($B17,Leistungen,5,0),0)*VLOOKUP($B17,Leistungen,4,0)-SUM($E17:AJ17)</f>
        <v>580</v>
      </c>
      <c r="AL17" s="23">
        <f>ROUND(SUMPRODUCT($E$13:AL$13,$E$6:AL$6)*VLOOKUP($B17,Leistungen,5,0),0)*VLOOKUP($B17,Leistungen,4,0)-SUM($E17:AK17)</f>
        <v>580</v>
      </c>
      <c r="AM17" s="23">
        <f>ROUND(SUMPRODUCT($E$13:AM$13,$E$6:AM$6)*VLOOKUP($B17,Leistungen,5,0),0)*VLOOKUP($B17,Leistungen,4,0)-SUM($E17:AL17)</f>
        <v>580</v>
      </c>
      <c r="AN17" s="23">
        <f>ROUND(SUMPRODUCT($E$13:AN$13,$E$6:AN$6)*VLOOKUP($B17,Leistungen,5,0),0)*VLOOKUP($B17,Leistungen,4,0)-SUM($E17:AM17)</f>
        <v>290</v>
      </c>
    </row>
    <row r="18" spans="1:47" x14ac:dyDescent="0.25">
      <c r="A18" s="24"/>
      <c r="B18" t="s">
        <v>14</v>
      </c>
      <c r="C18" s="21" t="str">
        <f>VLOOKUP(B18,Leistungen,2,0)</f>
        <v>Modernisierungen inkl. Wintergarten (Beratung mit Abschluss)</v>
      </c>
      <c r="D18" s="22"/>
      <c r="E18" s="23">
        <f>ROUND(E$13*E$6*VLOOKUP($B18,Leistungen,5,0),0)*VLOOKUP($B18,Leistungen,4,0)</f>
        <v>0</v>
      </c>
      <c r="F18" s="23">
        <f>ROUND(SUMPRODUCT($E$13:F$13,$E$6:F$6)*VLOOKUP($B18,Leistungen,5,0),0)*VLOOKUP($B18,Leistungen,4,0)-SUM($E18:E18)</f>
        <v>800</v>
      </c>
      <c r="G18" s="23">
        <f>ROUND(SUMPRODUCT($E$13:G$13,$E$6:G$6)*VLOOKUP($B18,Leistungen,5,0),0)*VLOOKUP($B18,Leistungen,4,0)-SUM($E18:F18)</f>
        <v>0</v>
      </c>
      <c r="H18" s="23">
        <f>ROUND(SUMPRODUCT($E$13:H$13,$E$6:H$6)*VLOOKUP($B18,Leistungen,5,0),0)*VLOOKUP($B18,Leistungen,4,0)-SUM($E18:G18)</f>
        <v>0</v>
      </c>
      <c r="I18" s="23">
        <f>ROUND(SUMPRODUCT($E$13:I$13,$E$6:I$6)*VLOOKUP($B18,Leistungen,5,0),0)*VLOOKUP($B18,Leistungen,4,0)-SUM($E18:H18)</f>
        <v>800</v>
      </c>
      <c r="J18" s="23">
        <f>ROUND(SUMPRODUCT($E$13:J$13,$E$6:J$6)*VLOOKUP($B18,Leistungen,5,0),0)*VLOOKUP($B18,Leistungen,4,0)-SUM($E18:I18)</f>
        <v>800</v>
      </c>
      <c r="K18" s="23">
        <f>ROUND(SUMPRODUCT($E$13:K$13,$E$6:K$6)*VLOOKUP($B18,Leistungen,5,0),0)*VLOOKUP($B18,Leistungen,4,0)-SUM($E18:J18)</f>
        <v>800</v>
      </c>
      <c r="L18" s="23">
        <f>ROUND(SUMPRODUCT($E$13:L$13,$E$6:L$6)*VLOOKUP($B18,Leistungen,5,0),0)*VLOOKUP($B18,Leistungen,4,0)-SUM($E18:K18)</f>
        <v>800</v>
      </c>
      <c r="M18" s="23">
        <f>ROUND(SUMPRODUCT($E$13:M$13,$E$6:M$6)*VLOOKUP($B18,Leistungen,5,0),0)*VLOOKUP($B18,Leistungen,4,0)-SUM($E18:L18)</f>
        <v>800</v>
      </c>
      <c r="N18" s="23">
        <f>ROUND(SUMPRODUCT($E$13:N$13,$E$6:N$6)*VLOOKUP($B18,Leistungen,5,0),0)*VLOOKUP($B18,Leistungen,4,0)-SUM($E18:M18)</f>
        <v>800</v>
      </c>
      <c r="O18" s="23">
        <f>ROUND(SUMPRODUCT($E$13:O$13,$E$6:O$6)*VLOOKUP($B18,Leistungen,5,0),0)*VLOOKUP($B18,Leistungen,4,0)-SUM($E18:N18)</f>
        <v>1600</v>
      </c>
      <c r="P18" s="23">
        <f>ROUND(SUMPRODUCT($E$13:P$13,$E$6:P$6)*VLOOKUP($B18,Leistungen,5,0),0)*VLOOKUP($B18,Leistungen,4,0)-SUM($E18:O18)</f>
        <v>800</v>
      </c>
      <c r="Q18" s="23">
        <f>ROUND(SUMPRODUCT($E$13:Q$13,$E$6:Q$6)*VLOOKUP($B18,Leistungen,5,0),0)*VLOOKUP($B18,Leistungen,4,0)-SUM($E18:P18)</f>
        <v>800</v>
      </c>
      <c r="R18" s="23">
        <f>ROUND(SUMPRODUCT($E$13:R$13,$E$6:R$6)*VLOOKUP($B18,Leistungen,5,0),0)*VLOOKUP($B18,Leistungen,4,0)-SUM($E18:Q18)</f>
        <v>800</v>
      </c>
      <c r="S18" s="23">
        <f>ROUND(SUMPRODUCT($E$13:S$13,$E$6:S$6)*VLOOKUP($B18,Leistungen,5,0),0)*VLOOKUP($B18,Leistungen,4,0)-SUM($E18:R18)</f>
        <v>800</v>
      </c>
      <c r="T18" s="23">
        <f>ROUND(SUMPRODUCT($E$13:T$13,$E$6:T$6)*VLOOKUP($B18,Leistungen,5,0),0)*VLOOKUP($B18,Leistungen,4,0)-SUM($E18:S18)</f>
        <v>1600</v>
      </c>
      <c r="U18" s="23">
        <f>ROUND(SUMPRODUCT($E$13:U$13,$E$6:U$6)*VLOOKUP($B18,Leistungen,5,0),0)*VLOOKUP($B18,Leistungen,4,0)-SUM($E18:T18)</f>
        <v>800</v>
      </c>
      <c r="V18" s="23">
        <f>ROUND(SUMPRODUCT($E$13:V$13,$E$6:V$6)*VLOOKUP($B18,Leistungen,5,0),0)*VLOOKUP($B18,Leistungen,4,0)-SUM($E18:U18)</f>
        <v>800</v>
      </c>
      <c r="W18" s="23">
        <f>ROUND(SUMPRODUCT($E$13:W$13,$E$6:W$6)*VLOOKUP($B18,Leistungen,5,0),0)*VLOOKUP($B18,Leistungen,4,0)-SUM($E18:V18)</f>
        <v>800</v>
      </c>
      <c r="X18" s="23">
        <f>ROUND(SUMPRODUCT($E$13:X$13,$E$6:X$6)*VLOOKUP($B18,Leistungen,5,0),0)*VLOOKUP($B18,Leistungen,4,0)-SUM($E18:W18)</f>
        <v>1600</v>
      </c>
      <c r="Y18" s="23">
        <f>ROUND(SUMPRODUCT($E$13:Y$13,$E$6:Y$6)*VLOOKUP($B18,Leistungen,5,0),0)*VLOOKUP($B18,Leistungen,4,0)-SUM($E18:X18)</f>
        <v>800</v>
      </c>
      <c r="Z18" s="23">
        <f>ROUND(SUMPRODUCT($E$13:Z$13,$E$6:Z$6)*VLOOKUP($B18,Leistungen,5,0),0)*VLOOKUP($B18,Leistungen,4,0)-SUM($E18:Y18)</f>
        <v>800</v>
      </c>
      <c r="AA18" s="23">
        <f>ROUND(SUMPRODUCT($E$13:AA$13,$E$6:AA$6)*VLOOKUP($B18,Leistungen,5,0),0)*VLOOKUP($B18,Leistungen,4,0)-SUM($E18:Z18)</f>
        <v>1600</v>
      </c>
      <c r="AB18" s="23">
        <f>ROUND(SUMPRODUCT($E$13:AB$13,$E$6:AB$6)*VLOOKUP($B18,Leistungen,5,0),0)*VLOOKUP($B18,Leistungen,4,0)-SUM($E18:AA18)</f>
        <v>800</v>
      </c>
      <c r="AC18" s="23">
        <f>ROUND(SUMPRODUCT($E$13:AC$13,$E$6:AC$6)*VLOOKUP($B18,Leistungen,5,0),0)*VLOOKUP($B18,Leistungen,4,0)-SUM($E18:AB18)</f>
        <v>800</v>
      </c>
      <c r="AD18" s="23">
        <f>ROUND(SUMPRODUCT($E$13:AD$13,$E$6:AD$6)*VLOOKUP($B18,Leistungen,5,0),0)*VLOOKUP($B18,Leistungen,4,0)-SUM($E18:AC18)</f>
        <v>800</v>
      </c>
      <c r="AE18" s="23">
        <f>ROUND(SUMPRODUCT($E$13:AE$13,$E$6:AE$6)*VLOOKUP($B18,Leistungen,5,0),0)*VLOOKUP($B18,Leistungen,4,0)-SUM($E18:AD18)</f>
        <v>1600</v>
      </c>
      <c r="AF18" s="23">
        <f>ROUND(SUMPRODUCT($E$13:AF$13,$E$6:AF$6)*VLOOKUP($B18,Leistungen,5,0),0)*VLOOKUP($B18,Leistungen,4,0)-SUM($E18:AE18)</f>
        <v>800</v>
      </c>
      <c r="AG18" s="23">
        <f>ROUND(SUMPRODUCT($E$13:AG$13,$E$6:AG$6)*VLOOKUP($B18,Leistungen,5,0),0)*VLOOKUP($B18,Leistungen,4,0)-SUM($E18:AF18)</f>
        <v>800</v>
      </c>
      <c r="AH18" s="23">
        <f>ROUND(SUMPRODUCT($E$13:AH$13,$E$6:AH$6)*VLOOKUP($B18,Leistungen,5,0),0)*VLOOKUP($B18,Leistungen,4,0)-SUM($E18:AG18)</f>
        <v>800</v>
      </c>
      <c r="AI18" s="23">
        <f>ROUND(SUMPRODUCT($E$13:AI$13,$E$6:AI$6)*VLOOKUP($B18,Leistungen,5,0),0)*VLOOKUP($B18,Leistungen,4,0)-SUM($E18:AH18)</f>
        <v>1600</v>
      </c>
      <c r="AJ18" s="23">
        <f>ROUND(SUMPRODUCT($E$13:AJ$13,$E$6:AJ$6)*VLOOKUP($B18,Leistungen,5,0),0)*VLOOKUP($B18,Leistungen,4,0)-SUM($E18:AI18)</f>
        <v>800</v>
      </c>
      <c r="AK18" s="23">
        <f>ROUND(SUMPRODUCT($E$13:AK$13,$E$6:AK$6)*VLOOKUP($B18,Leistungen,5,0),0)*VLOOKUP($B18,Leistungen,4,0)-SUM($E18:AJ18)</f>
        <v>800</v>
      </c>
      <c r="AL18" s="23">
        <f>ROUND(SUMPRODUCT($E$13:AL$13,$E$6:AL$6)*VLOOKUP($B18,Leistungen,5,0),0)*VLOOKUP($B18,Leistungen,4,0)-SUM($E18:AK18)</f>
        <v>1600</v>
      </c>
      <c r="AM18" s="23">
        <f>ROUND(SUMPRODUCT($E$13:AM$13,$E$6:AM$6)*VLOOKUP($B18,Leistungen,5,0),0)*VLOOKUP($B18,Leistungen,4,0)-SUM($E18:AL18)</f>
        <v>800</v>
      </c>
      <c r="AN18" s="23">
        <f>ROUND(SUMPRODUCT($E$13:AN$13,$E$6:AN$6)*VLOOKUP($B18,Leistungen,5,0),0)*VLOOKUP($B18,Leistungen,4,0)-SUM($E18:AM18)</f>
        <v>800</v>
      </c>
    </row>
    <row r="19" spans="1:47" ht="5.4" customHeight="1" x14ac:dyDescent="0.25">
      <c r="A19" s="4"/>
      <c r="B19" s="4"/>
      <c r="C19" s="4"/>
      <c r="D19" s="4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6"/>
      <c r="AP19" s="6"/>
      <c r="AQ19" s="6"/>
      <c r="AR19" s="6"/>
      <c r="AS19" s="6"/>
      <c r="AT19" s="6"/>
      <c r="AU19" s="6"/>
    </row>
    <row r="20" spans="1:47" ht="14.4" x14ac:dyDescent="0.3">
      <c r="B20" s="4"/>
      <c r="C20" s="18" t="s">
        <v>9</v>
      </c>
      <c r="D20" s="4"/>
      <c r="E20" s="19">
        <v>0.2</v>
      </c>
      <c r="F20" s="19">
        <v>0.2</v>
      </c>
      <c r="G20" s="19">
        <v>0.2</v>
      </c>
      <c r="H20" s="19">
        <v>0.2</v>
      </c>
      <c r="I20" s="19">
        <v>0.2</v>
      </c>
      <c r="J20" s="19">
        <v>0.2</v>
      </c>
      <c r="K20" s="19">
        <v>0.2</v>
      </c>
      <c r="L20" s="19">
        <v>0.2</v>
      </c>
      <c r="M20" s="19">
        <v>0.5</v>
      </c>
      <c r="N20" s="19">
        <v>0.5</v>
      </c>
      <c r="O20" s="19">
        <v>0.5</v>
      </c>
      <c r="P20" s="19">
        <v>0.5</v>
      </c>
      <c r="Q20" s="19">
        <v>0.5</v>
      </c>
      <c r="R20" s="19">
        <v>0.5</v>
      </c>
      <c r="S20" s="19">
        <v>0.5</v>
      </c>
      <c r="T20" s="19">
        <v>0.7</v>
      </c>
      <c r="U20" s="19">
        <v>0.7</v>
      </c>
      <c r="V20" s="19">
        <v>0.7</v>
      </c>
      <c r="W20" s="19">
        <v>1</v>
      </c>
      <c r="X20" s="19">
        <v>1</v>
      </c>
      <c r="Y20" s="19">
        <v>1</v>
      </c>
      <c r="Z20" s="19">
        <v>1</v>
      </c>
      <c r="AA20" s="19">
        <v>1</v>
      </c>
      <c r="AB20" s="19">
        <v>1</v>
      </c>
      <c r="AC20" s="19">
        <v>1</v>
      </c>
      <c r="AD20" s="19">
        <v>1</v>
      </c>
      <c r="AE20" s="19">
        <v>1</v>
      </c>
      <c r="AF20" s="19">
        <v>1</v>
      </c>
      <c r="AG20" s="19">
        <v>1</v>
      </c>
      <c r="AH20" s="19">
        <v>1</v>
      </c>
      <c r="AI20" s="19">
        <v>1</v>
      </c>
      <c r="AJ20" s="19">
        <v>1</v>
      </c>
      <c r="AK20" s="19">
        <v>1</v>
      </c>
      <c r="AL20" s="19">
        <v>1</v>
      </c>
      <c r="AM20" s="19">
        <v>1</v>
      </c>
      <c r="AN20" s="19">
        <v>1</v>
      </c>
      <c r="AO20" s="6"/>
      <c r="AP20" s="6"/>
      <c r="AQ20" s="6"/>
      <c r="AR20" s="6"/>
      <c r="AS20" s="6"/>
      <c r="AT20" s="6"/>
      <c r="AU20" s="6"/>
    </row>
    <row r="21" spans="1:47" x14ac:dyDescent="0.25">
      <c r="B21" t="s">
        <v>15</v>
      </c>
      <c r="C21" s="21" t="str">
        <f>VLOOKUP(B21,Leistungen,2,0)</f>
        <v>Immobilienmakelei</v>
      </c>
      <c r="D21" s="22"/>
      <c r="E21" s="23">
        <f>ROUND(E$20*E$6*VLOOKUP($B21,Leistungen,5,0),0)*VLOOKUP($B21,Leistungen,4,0)</f>
        <v>0</v>
      </c>
      <c r="F21" s="23">
        <f>ROUND(SUMPRODUCT($E$20:F$20,$E$6:F$6)*VLOOKUP($B21,Leistungen,5,0),0)*VLOOKUP($B21,Leistungen,4,0)-SUM($E21:E21)</f>
        <v>12000</v>
      </c>
      <c r="G21" s="23">
        <f>ROUND(SUMPRODUCT($E$20:G$20,$E$6:G$6)*VLOOKUP($B21,Leistungen,5,0),0)*VLOOKUP($B21,Leistungen,4,0)-SUM($E21:F21)</f>
        <v>0</v>
      </c>
      <c r="H21" s="23">
        <f>ROUND(SUMPRODUCT($E$20:H$20,$E$6:H$6)*VLOOKUP($B21,Leistungen,5,0),0)*VLOOKUP($B21,Leistungen,4,0)-SUM($E21:G21)</f>
        <v>0</v>
      </c>
      <c r="I21" s="23">
        <f>ROUND(SUMPRODUCT($E$20:I$20,$E$6:I$6)*VLOOKUP($B21,Leistungen,5,0),0)*VLOOKUP($B21,Leistungen,4,0)-SUM($E21:H21)</f>
        <v>0</v>
      </c>
      <c r="J21" s="23">
        <f>ROUND(SUMPRODUCT($E$20:J$20,$E$6:J$6)*VLOOKUP($B21,Leistungen,5,0),0)*VLOOKUP($B21,Leistungen,4,0)-SUM($E21:I21)</f>
        <v>0</v>
      </c>
      <c r="K21" s="23">
        <f>ROUND(SUMPRODUCT($E$20:K$20,$E$6:K$6)*VLOOKUP($B21,Leistungen,5,0),0)*VLOOKUP($B21,Leistungen,4,0)-SUM($E21:J21)</f>
        <v>12000</v>
      </c>
      <c r="L21" s="23">
        <f>ROUND(SUMPRODUCT($E$20:L$20,$E$6:L$6)*VLOOKUP($B21,Leistungen,5,0),0)*VLOOKUP($B21,Leistungen,4,0)-SUM($E21:K21)</f>
        <v>0</v>
      </c>
      <c r="M21" s="23">
        <f>ROUND(SUMPRODUCT($E$20:M$20,$E$6:M$6)*VLOOKUP($B21,Leistungen,5,0),0)*VLOOKUP($B21,Leistungen,4,0)-SUM($E21:L21)</f>
        <v>12000</v>
      </c>
      <c r="N21" s="23">
        <f>ROUND(SUMPRODUCT($E$20:N$20,$E$6:N$6)*VLOOKUP($B21,Leistungen,5,0),0)*VLOOKUP($B21,Leistungen,4,0)-SUM($E21:M21)</f>
        <v>0</v>
      </c>
      <c r="O21" s="23">
        <f>ROUND(SUMPRODUCT($E$20:O$20,$E$6:O$6)*VLOOKUP($B21,Leistungen,5,0),0)*VLOOKUP($B21,Leistungen,4,0)-SUM($E21:N21)</f>
        <v>12000</v>
      </c>
      <c r="P21" s="23">
        <f>ROUND(SUMPRODUCT($E$20:P$20,$E$6:P$6)*VLOOKUP($B21,Leistungen,5,0),0)*VLOOKUP($B21,Leistungen,4,0)-SUM($E21:O21)</f>
        <v>0</v>
      </c>
      <c r="Q21" s="23">
        <f>ROUND(SUMPRODUCT($E$20:Q$20,$E$6:Q$6)*VLOOKUP($B21,Leistungen,5,0),0)*VLOOKUP($B21,Leistungen,4,0)-SUM($E21:P21)</f>
        <v>12000</v>
      </c>
      <c r="R21" s="23">
        <f>ROUND(SUMPRODUCT($E$20:R$20,$E$6:R$6)*VLOOKUP($B21,Leistungen,5,0),0)*VLOOKUP($B21,Leistungen,4,0)-SUM($E21:Q21)</f>
        <v>12000</v>
      </c>
      <c r="S21" s="23">
        <f>ROUND(SUMPRODUCT($E$20:S$20,$E$6:S$6)*VLOOKUP($B21,Leistungen,5,0),0)*VLOOKUP($B21,Leistungen,4,0)-SUM($E21:R21)</f>
        <v>0</v>
      </c>
      <c r="T21" s="23">
        <f>ROUND(SUMPRODUCT($E$20:T$20,$E$6:T$6)*VLOOKUP($B21,Leistungen,5,0),0)*VLOOKUP($B21,Leistungen,4,0)-SUM($E21:S21)</f>
        <v>12000</v>
      </c>
      <c r="U21" s="23">
        <f>ROUND(SUMPRODUCT($E$20:U$20,$E$6:U$6)*VLOOKUP($B21,Leistungen,5,0),0)*VLOOKUP($B21,Leistungen,4,0)-SUM($E21:T21)</f>
        <v>12000</v>
      </c>
      <c r="V21" s="23">
        <f>ROUND(SUMPRODUCT($E$20:V$20,$E$6:V$6)*VLOOKUP($B21,Leistungen,5,0),0)*VLOOKUP($B21,Leistungen,4,0)-SUM($E21:U21)</f>
        <v>12000</v>
      </c>
      <c r="W21" s="23">
        <f>ROUND(SUMPRODUCT($E$20:W$20,$E$6:W$6)*VLOOKUP($B21,Leistungen,5,0),0)*VLOOKUP($B21,Leistungen,4,0)-SUM($E21:V21)</f>
        <v>12000</v>
      </c>
      <c r="X21" s="23">
        <f>ROUND(SUMPRODUCT($E$20:X$20,$E$6:X$6)*VLOOKUP($B21,Leistungen,5,0),0)*VLOOKUP($B21,Leistungen,4,0)-SUM($E21:W21)</f>
        <v>24000</v>
      </c>
      <c r="Y21" s="23">
        <f>ROUND(SUMPRODUCT($E$20:Y$20,$E$6:Y$6)*VLOOKUP($B21,Leistungen,5,0),0)*VLOOKUP($B21,Leistungen,4,0)-SUM($E21:X21)</f>
        <v>12000</v>
      </c>
      <c r="Z21" s="23">
        <f>ROUND(SUMPRODUCT($E$20:Z$20,$E$6:Z$6)*VLOOKUP($B21,Leistungen,5,0),0)*VLOOKUP($B21,Leistungen,4,0)-SUM($E21:Y21)</f>
        <v>12000</v>
      </c>
      <c r="AA21" s="23">
        <f>ROUND(SUMPRODUCT($E$20:AA$20,$E$6:AA$6)*VLOOKUP($B21,Leistungen,5,0),0)*VLOOKUP($B21,Leistungen,4,0)-SUM($E21:Z21)</f>
        <v>24000</v>
      </c>
      <c r="AB21" s="23">
        <f>ROUND(SUMPRODUCT($E$20:AB$20,$E$6:AB$6)*VLOOKUP($B21,Leistungen,5,0),0)*VLOOKUP($B21,Leistungen,4,0)-SUM($E21:AA21)</f>
        <v>12000</v>
      </c>
      <c r="AC21" s="23">
        <f>ROUND(SUMPRODUCT($E$20:AC$20,$E$6:AC$6)*VLOOKUP($B21,Leistungen,5,0),0)*VLOOKUP($B21,Leistungen,4,0)-SUM($E21:AB21)</f>
        <v>12000</v>
      </c>
      <c r="AD21" s="23">
        <f>ROUND(SUMPRODUCT($E$20:AD$20,$E$6:AD$6)*VLOOKUP($B21,Leistungen,5,0),0)*VLOOKUP($B21,Leistungen,4,0)-SUM($E21:AC21)</f>
        <v>12000</v>
      </c>
      <c r="AE21" s="23">
        <f>ROUND(SUMPRODUCT($E$20:AE$20,$E$6:AE$6)*VLOOKUP($B21,Leistungen,5,0),0)*VLOOKUP($B21,Leistungen,4,0)-SUM($E21:AD21)</f>
        <v>24000</v>
      </c>
      <c r="AF21" s="23">
        <f>ROUND(SUMPRODUCT($E$20:AF$20,$E$6:AF$6)*VLOOKUP($B21,Leistungen,5,0),0)*VLOOKUP($B21,Leistungen,4,0)-SUM($E21:AE21)</f>
        <v>12000</v>
      </c>
      <c r="AG21" s="23">
        <f>ROUND(SUMPRODUCT($E$20:AG$20,$E$6:AG$6)*VLOOKUP($B21,Leistungen,5,0),0)*VLOOKUP($B21,Leistungen,4,0)-SUM($E21:AF21)</f>
        <v>12000</v>
      </c>
      <c r="AH21" s="23">
        <f>ROUND(SUMPRODUCT($E$20:AH$20,$E$6:AH$6)*VLOOKUP($B21,Leistungen,5,0),0)*VLOOKUP($B21,Leistungen,4,0)-SUM($E21:AG21)</f>
        <v>12000</v>
      </c>
      <c r="AI21" s="23">
        <f>ROUND(SUMPRODUCT($E$20:AI$20,$E$6:AI$6)*VLOOKUP($B21,Leistungen,5,0),0)*VLOOKUP($B21,Leistungen,4,0)-SUM($E21:AH21)</f>
        <v>12000</v>
      </c>
      <c r="AJ21" s="23">
        <f>ROUND(SUMPRODUCT($E$20:AJ$20,$E$6:AJ$6)*VLOOKUP($B21,Leistungen,5,0),0)*VLOOKUP($B21,Leistungen,4,0)-SUM($E21:AI21)</f>
        <v>24000</v>
      </c>
      <c r="AK21" s="23">
        <f>ROUND(SUMPRODUCT($E$20:AK$20,$E$6:AK$6)*VLOOKUP($B21,Leistungen,5,0),0)*VLOOKUP($B21,Leistungen,4,0)-SUM($E21:AJ21)</f>
        <v>12000</v>
      </c>
      <c r="AL21" s="23">
        <f>ROUND(SUMPRODUCT($E$20:AL$20,$E$6:AL$6)*VLOOKUP($B21,Leistungen,5,0),0)*VLOOKUP($B21,Leistungen,4,0)-SUM($E21:AK21)</f>
        <v>12000</v>
      </c>
      <c r="AM21" s="23">
        <f>ROUND(SUMPRODUCT($E$20:AM$20,$E$6:AM$6)*VLOOKUP($B21,Leistungen,5,0),0)*VLOOKUP($B21,Leistungen,4,0)-SUM($E21:AL21)</f>
        <v>24000</v>
      </c>
      <c r="AN21" s="23">
        <f>ROUND(SUMPRODUCT($E$20:AN$20,$E$6:AN$6)*VLOOKUP($B21,Leistungen,5,0),0)*VLOOKUP($B21,Leistungen,4,0)-SUM($E21:AM21)</f>
        <v>12000</v>
      </c>
    </row>
    <row r="22" spans="1:47" x14ac:dyDescent="0.25">
      <c r="B22" t="s">
        <v>16</v>
      </c>
      <c r="C22" s="21" t="str">
        <f>VLOOKUP(B22,Leistungen,2,0)</f>
        <v>Beratung u. Vermittlung von Fertig- und Massivhäusern</v>
      </c>
      <c r="D22" s="22"/>
      <c r="E22" s="23">
        <f>ROUND(E$20*E$6*VLOOKUP($B22,Leistungen,5,0),0)*VLOOKUP($B22,Leistungen,4,0)</f>
        <v>0</v>
      </c>
      <c r="F22" s="23">
        <f>ROUND(SUMPRODUCT($E$20:F$20,$E$6:F$6)*VLOOKUP($B22,Leistungen,5,0),0)*VLOOKUP($B22,Leistungen,4,0)-SUM($E22:E22)</f>
        <v>0</v>
      </c>
      <c r="G22" s="23">
        <f>ROUND(SUMPRODUCT($E$20:G$20,$E$6:G$6)*VLOOKUP($B22,Leistungen,5,0),0)*VLOOKUP($B22,Leistungen,4,0)-SUM($E22:F22)</f>
        <v>8750</v>
      </c>
      <c r="H22" s="23">
        <f>ROUND(SUMPRODUCT($E$20:H$20,$E$6:H$6)*VLOOKUP($B22,Leistungen,5,0),0)*VLOOKUP($B22,Leistungen,4,0)-SUM($E22:G22)</f>
        <v>0</v>
      </c>
      <c r="I22" s="23">
        <f>ROUND(SUMPRODUCT($E$20:I$20,$E$6:I$6)*VLOOKUP($B22,Leistungen,5,0),0)*VLOOKUP($B22,Leistungen,4,0)-SUM($E22:H22)</f>
        <v>0</v>
      </c>
      <c r="J22" s="23">
        <f>ROUND(SUMPRODUCT($E$20:J$20,$E$6:J$6)*VLOOKUP($B22,Leistungen,5,0),0)*VLOOKUP($B22,Leistungen,4,0)-SUM($E22:I22)</f>
        <v>0</v>
      </c>
      <c r="K22" s="23">
        <f>ROUND(SUMPRODUCT($E$20:K$20,$E$6:K$6)*VLOOKUP($B22,Leistungen,5,0),0)*VLOOKUP($B22,Leistungen,4,0)-SUM($E22:J22)</f>
        <v>0</v>
      </c>
      <c r="L22" s="23">
        <f>ROUND(SUMPRODUCT($E$20:L$20,$E$6:L$6)*VLOOKUP($B22,Leistungen,5,0),0)*VLOOKUP($B22,Leistungen,4,0)-SUM($E22:K22)</f>
        <v>8750</v>
      </c>
      <c r="M22" s="23">
        <f>ROUND(SUMPRODUCT($E$20:M$20,$E$6:M$6)*VLOOKUP($B22,Leistungen,5,0),0)*VLOOKUP($B22,Leistungen,4,0)-SUM($E22:L22)</f>
        <v>0</v>
      </c>
      <c r="N22" s="23">
        <f>ROUND(SUMPRODUCT($E$20:N$20,$E$6:N$6)*VLOOKUP($B22,Leistungen,5,0),0)*VLOOKUP($B22,Leistungen,4,0)-SUM($E22:M22)</f>
        <v>8750</v>
      </c>
      <c r="O22" s="23">
        <f>ROUND(SUMPRODUCT($E$20:O$20,$E$6:O$6)*VLOOKUP($B22,Leistungen,5,0),0)*VLOOKUP($B22,Leistungen,4,0)-SUM($E22:N22)</f>
        <v>0</v>
      </c>
      <c r="P22" s="23">
        <f>ROUND(SUMPRODUCT($E$20:P$20,$E$6:P$6)*VLOOKUP($B22,Leistungen,5,0),0)*VLOOKUP($B22,Leistungen,4,0)-SUM($E22:O22)</f>
        <v>8750</v>
      </c>
      <c r="Q22" s="23">
        <f>ROUND(SUMPRODUCT($E$20:Q$20,$E$6:Q$6)*VLOOKUP($B22,Leistungen,5,0),0)*VLOOKUP($B22,Leistungen,4,0)-SUM($E22:P22)</f>
        <v>0</v>
      </c>
      <c r="R22" s="23">
        <f>ROUND(SUMPRODUCT($E$20:R$20,$E$6:R$6)*VLOOKUP($B22,Leistungen,5,0),0)*VLOOKUP($B22,Leistungen,4,0)-SUM($E22:Q22)</f>
        <v>8750</v>
      </c>
      <c r="S22" s="23">
        <f>ROUND(SUMPRODUCT($E$20:S$20,$E$6:S$6)*VLOOKUP($B22,Leistungen,5,0),0)*VLOOKUP($B22,Leistungen,4,0)-SUM($E22:R22)</f>
        <v>0</v>
      </c>
      <c r="T22" s="23">
        <f>ROUND(SUMPRODUCT($E$20:T$20,$E$6:T$6)*VLOOKUP($B22,Leistungen,5,0),0)*VLOOKUP($B22,Leistungen,4,0)-SUM($E22:S22)</f>
        <v>8750</v>
      </c>
      <c r="U22" s="23">
        <f>ROUND(SUMPRODUCT($E$20:U$20,$E$6:U$6)*VLOOKUP($B22,Leistungen,5,0),0)*VLOOKUP($B22,Leistungen,4,0)-SUM($E22:T22)</f>
        <v>0</v>
      </c>
      <c r="V22" s="23">
        <f>ROUND(SUMPRODUCT($E$20:V$20,$E$6:V$6)*VLOOKUP($B22,Leistungen,5,0),0)*VLOOKUP($B22,Leistungen,4,0)-SUM($E22:U22)</f>
        <v>8750</v>
      </c>
      <c r="W22" s="23">
        <f>ROUND(SUMPRODUCT($E$20:W$20,$E$6:W$6)*VLOOKUP($B22,Leistungen,5,0),0)*VLOOKUP($B22,Leistungen,4,0)-SUM($E22:V22)</f>
        <v>8750</v>
      </c>
      <c r="X22" s="23">
        <f>ROUND(SUMPRODUCT($E$20:X$20,$E$6:X$6)*VLOOKUP($B22,Leistungen,5,0),0)*VLOOKUP($B22,Leistungen,4,0)-SUM($E22:W22)</f>
        <v>8750</v>
      </c>
      <c r="Y22" s="23">
        <f>ROUND(SUMPRODUCT($E$20:Y$20,$E$6:Y$6)*VLOOKUP($B22,Leistungen,5,0),0)*VLOOKUP($B22,Leistungen,4,0)-SUM($E22:X22)</f>
        <v>8750</v>
      </c>
      <c r="Z22" s="23">
        <f>ROUND(SUMPRODUCT($E$20:Z$20,$E$6:Z$6)*VLOOKUP($B22,Leistungen,5,0),0)*VLOOKUP($B22,Leistungen,4,0)-SUM($E22:Y22)</f>
        <v>8750</v>
      </c>
      <c r="AA22" s="23">
        <f>ROUND(SUMPRODUCT($E$20:AA$20,$E$6:AA$6)*VLOOKUP($B22,Leistungen,5,0),0)*VLOOKUP($B22,Leistungen,4,0)-SUM($E22:Z22)</f>
        <v>8750</v>
      </c>
      <c r="AB22" s="23">
        <f>ROUND(SUMPRODUCT($E$20:AB$20,$E$6:AB$6)*VLOOKUP($B22,Leistungen,5,0),0)*VLOOKUP($B22,Leistungen,4,0)-SUM($E22:AA22)</f>
        <v>8750</v>
      </c>
      <c r="AC22" s="23">
        <f>ROUND(SUMPRODUCT($E$20:AC$20,$E$6:AC$6)*VLOOKUP($B22,Leistungen,5,0),0)*VLOOKUP($B22,Leistungen,4,0)-SUM($E22:AB22)</f>
        <v>8750</v>
      </c>
      <c r="AD22" s="23">
        <f>ROUND(SUMPRODUCT($E$20:AD$20,$E$6:AD$6)*VLOOKUP($B22,Leistungen,5,0),0)*VLOOKUP($B22,Leistungen,4,0)-SUM($E22:AC22)</f>
        <v>8750</v>
      </c>
      <c r="AE22" s="23">
        <f>ROUND(SUMPRODUCT($E$20:AE$20,$E$6:AE$6)*VLOOKUP($B22,Leistungen,5,0),0)*VLOOKUP($B22,Leistungen,4,0)-SUM($E22:AD22)</f>
        <v>8750</v>
      </c>
      <c r="AF22" s="23">
        <f>ROUND(SUMPRODUCT($E$20:AF$20,$E$6:AF$6)*VLOOKUP($B22,Leistungen,5,0),0)*VLOOKUP($B22,Leistungen,4,0)-SUM($E22:AE22)</f>
        <v>8750</v>
      </c>
      <c r="AG22" s="23">
        <f>ROUND(SUMPRODUCT($E$20:AG$20,$E$6:AG$6)*VLOOKUP($B22,Leistungen,5,0),0)*VLOOKUP($B22,Leistungen,4,0)-SUM($E22:AF22)</f>
        <v>8750</v>
      </c>
      <c r="AH22" s="23">
        <f>ROUND(SUMPRODUCT($E$20:AH$20,$E$6:AH$6)*VLOOKUP($B22,Leistungen,5,0),0)*VLOOKUP($B22,Leistungen,4,0)-SUM($E22:AG22)</f>
        <v>8750</v>
      </c>
      <c r="AI22" s="23">
        <f>ROUND(SUMPRODUCT($E$20:AI$20,$E$6:AI$6)*VLOOKUP($B22,Leistungen,5,0),0)*VLOOKUP($B22,Leistungen,4,0)-SUM($E22:AH22)</f>
        <v>8750</v>
      </c>
      <c r="AJ22" s="23">
        <f>ROUND(SUMPRODUCT($E$20:AJ$20,$E$6:AJ$6)*VLOOKUP($B22,Leistungen,5,0),0)*VLOOKUP($B22,Leistungen,4,0)-SUM($E22:AI22)</f>
        <v>8750</v>
      </c>
      <c r="AK22" s="23">
        <f>ROUND(SUMPRODUCT($E$20:AK$20,$E$6:AK$6)*VLOOKUP($B22,Leistungen,5,0),0)*VLOOKUP($B22,Leistungen,4,0)-SUM($E22:AJ22)</f>
        <v>17500</v>
      </c>
      <c r="AL22" s="23">
        <f>ROUND(SUMPRODUCT($E$20:AL$20,$E$6:AL$6)*VLOOKUP($B22,Leistungen,5,0),0)*VLOOKUP($B22,Leistungen,4,0)-SUM($E22:AK22)</f>
        <v>8750</v>
      </c>
      <c r="AM22" s="23">
        <f>ROUND(SUMPRODUCT($E$20:AM$20,$E$6:AM$6)*VLOOKUP($B22,Leistungen,5,0),0)*VLOOKUP($B22,Leistungen,4,0)-SUM($E22:AL22)</f>
        <v>8750</v>
      </c>
      <c r="AN22" s="23">
        <f>ROUND(SUMPRODUCT($E$20:AN$20,$E$6:AN$6)*VLOOKUP($B22,Leistungen,5,0),0)*VLOOKUP($B22,Leistungen,4,0)-SUM($E22:AM22)</f>
        <v>8750</v>
      </c>
    </row>
    <row r="23" spans="1:47" ht="5.4" customHeight="1" x14ac:dyDescent="0.25">
      <c r="A23" s="4"/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6"/>
      <c r="AP23" s="6"/>
      <c r="AQ23" s="6"/>
      <c r="AR23" s="6"/>
      <c r="AS23" s="6"/>
      <c r="AT23" s="6"/>
      <c r="AU23" s="6"/>
    </row>
    <row r="24" spans="1:47" ht="14.4" x14ac:dyDescent="0.3">
      <c r="B24" s="4"/>
      <c r="C24" s="18" t="s">
        <v>9</v>
      </c>
      <c r="D24" s="4"/>
      <c r="E24" s="19">
        <v>0.2</v>
      </c>
      <c r="F24" s="19">
        <v>0.2</v>
      </c>
      <c r="G24" s="19">
        <v>0.3</v>
      </c>
      <c r="H24" s="19">
        <v>0.4</v>
      </c>
      <c r="I24" s="19">
        <v>0.5</v>
      </c>
      <c r="J24" s="19">
        <v>0.6</v>
      </c>
      <c r="K24" s="19">
        <v>0.7</v>
      </c>
      <c r="L24" s="19">
        <v>0.8</v>
      </c>
      <c r="M24" s="19">
        <v>0.9</v>
      </c>
      <c r="N24" s="19">
        <v>1</v>
      </c>
      <c r="O24" s="19">
        <v>1</v>
      </c>
      <c r="P24" s="19">
        <v>1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  <c r="V24" s="19">
        <v>1</v>
      </c>
      <c r="W24" s="19">
        <v>1</v>
      </c>
      <c r="X24" s="19">
        <v>1</v>
      </c>
      <c r="Y24" s="19">
        <v>1</v>
      </c>
      <c r="Z24" s="19">
        <v>1</v>
      </c>
      <c r="AA24" s="19">
        <v>1</v>
      </c>
      <c r="AB24" s="19">
        <v>1</v>
      </c>
      <c r="AC24" s="19">
        <v>1</v>
      </c>
      <c r="AD24" s="19">
        <v>1</v>
      </c>
      <c r="AE24" s="19">
        <v>1</v>
      </c>
      <c r="AF24" s="19">
        <v>1</v>
      </c>
      <c r="AG24" s="19">
        <v>1</v>
      </c>
      <c r="AH24" s="19">
        <v>1</v>
      </c>
      <c r="AI24" s="19">
        <v>1</v>
      </c>
      <c r="AJ24" s="19">
        <v>1</v>
      </c>
      <c r="AK24" s="19">
        <v>1</v>
      </c>
      <c r="AL24" s="19">
        <v>1</v>
      </c>
      <c r="AM24" s="19">
        <v>1</v>
      </c>
      <c r="AN24" s="19">
        <v>1</v>
      </c>
      <c r="AO24" s="6"/>
      <c r="AP24" s="6"/>
      <c r="AQ24" s="6"/>
      <c r="AR24" s="6"/>
      <c r="AS24" s="6"/>
      <c r="AT24" s="6"/>
      <c r="AU24" s="6"/>
    </row>
    <row r="25" spans="1:47" x14ac:dyDescent="0.25">
      <c r="B25" t="s">
        <v>17</v>
      </c>
      <c r="C25" s="21" t="str">
        <f>VLOOKUP(B25,Leistungen,2,0)</f>
        <v>Photovoltaik</v>
      </c>
      <c r="D25" s="22"/>
      <c r="E25" s="23">
        <f>ROUND(E$24*E$6*VLOOKUP($B25,Leistungen,5,0),0)*VLOOKUP($B25,Leistungen,4,0)</f>
        <v>800</v>
      </c>
      <c r="F25" s="23">
        <f>ROUND(SUMPRODUCT($E$24:F$24,$E$6:F$6)*VLOOKUP($B25,Leistungen,5,0),0)*VLOOKUP($B25,Leistungen,4,0)-SUM($E25:E25)</f>
        <v>800</v>
      </c>
      <c r="G25" s="23">
        <f>ROUND(SUMPRODUCT($E$24:G$24,$E$6:G$6)*VLOOKUP($B25,Leistungen,5,0),0)*VLOOKUP($B25,Leistungen,4,0)-SUM($E25:F25)</f>
        <v>1200</v>
      </c>
      <c r="H25" s="23">
        <f>ROUND(SUMPRODUCT($E$24:H$24,$E$6:H$6)*VLOOKUP($B25,Leistungen,5,0),0)*VLOOKUP($B25,Leistungen,4,0)-SUM($E25:G25)</f>
        <v>1600</v>
      </c>
      <c r="I25" s="23">
        <f>ROUND(SUMPRODUCT($E$24:I$24,$E$6:I$6)*VLOOKUP($B25,Leistungen,5,0),0)*VLOOKUP($B25,Leistungen,4,0)-SUM($E25:H25)</f>
        <v>2000</v>
      </c>
      <c r="J25" s="23">
        <f>ROUND(SUMPRODUCT($E$24:J$24,$E$6:J$6)*VLOOKUP($B25,Leistungen,5,0),0)*VLOOKUP($B25,Leistungen,4,0)-SUM($E25:I25)</f>
        <v>2000</v>
      </c>
      <c r="K25" s="23">
        <f>ROUND(SUMPRODUCT($E$24:K$24,$E$6:K$6)*VLOOKUP($B25,Leistungen,5,0),0)*VLOOKUP($B25,Leistungen,4,0)-SUM($E25:J25)</f>
        <v>3200</v>
      </c>
      <c r="L25" s="23">
        <f>ROUND(SUMPRODUCT($E$24:L$24,$E$6:L$6)*VLOOKUP($B25,Leistungen,5,0),0)*VLOOKUP($B25,Leistungen,4,0)-SUM($E25:K25)</f>
        <v>3200</v>
      </c>
      <c r="M25" s="23">
        <f>ROUND(SUMPRODUCT($E$24:M$24,$E$6:M$6)*VLOOKUP($B25,Leistungen,5,0),0)*VLOOKUP($B25,Leistungen,4,0)-SUM($E25:L25)</f>
        <v>4000</v>
      </c>
      <c r="N25" s="23">
        <f>ROUND(SUMPRODUCT($E$24:N$24,$E$6:N$6)*VLOOKUP($B25,Leistungen,5,0),0)*VLOOKUP($B25,Leistungen,4,0)-SUM($E25:M25)</f>
        <v>4000</v>
      </c>
      <c r="O25" s="23">
        <f>ROUND(SUMPRODUCT($E$24:O$24,$E$6:O$6)*VLOOKUP($B25,Leistungen,5,0),0)*VLOOKUP($B25,Leistungen,4,0)-SUM($E25:N25)</f>
        <v>4000</v>
      </c>
      <c r="P25" s="23">
        <f>ROUND(SUMPRODUCT($E$24:P$24,$E$6:P$6)*VLOOKUP($B25,Leistungen,5,0),0)*VLOOKUP($B25,Leistungen,4,0)-SUM($E25:O25)</f>
        <v>3600</v>
      </c>
      <c r="Q25" s="23">
        <f>ROUND(SUMPRODUCT($E$24:Q$24,$E$6:Q$6)*VLOOKUP($B25,Leistungen,5,0),0)*VLOOKUP($B25,Leistungen,4,0)-SUM($E25:P25)</f>
        <v>4000</v>
      </c>
      <c r="R25" s="23">
        <f>ROUND(SUMPRODUCT($E$24:R$24,$E$6:R$6)*VLOOKUP($B25,Leistungen,5,0),0)*VLOOKUP($B25,Leistungen,4,0)-SUM($E25:Q25)</f>
        <v>3600</v>
      </c>
      <c r="S25" s="23">
        <f>ROUND(SUMPRODUCT($E$24:S$24,$E$6:S$6)*VLOOKUP($B25,Leistungen,5,0),0)*VLOOKUP($B25,Leistungen,4,0)-SUM($E25:R25)</f>
        <v>4400</v>
      </c>
      <c r="T25" s="23">
        <f>ROUND(SUMPRODUCT($E$24:T$24,$E$6:T$6)*VLOOKUP($B25,Leistungen,5,0),0)*VLOOKUP($B25,Leistungen,4,0)-SUM($E25:S25)</f>
        <v>4000</v>
      </c>
      <c r="U25" s="23">
        <f>ROUND(SUMPRODUCT($E$24:U$24,$E$6:U$6)*VLOOKUP($B25,Leistungen,5,0),0)*VLOOKUP($B25,Leistungen,4,0)-SUM($E25:T25)</f>
        <v>3600</v>
      </c>
      <c r="V25" s="23">
        <f>ROUND(SUMPRODUCT($E$24:V$24,$E$6:V$6)*VLOOKUP($B25,Leistungen,5,0),0)*VLOOKUP($B25,Leistungen,4,0)-SUM($E25:U25)</f>
        <v>4000</v>
      </c>
      <c r="W25" s="23">
        <f>ROUND(SUMPRODUCT($E$24:W$24,$E$6:W$6)*VLOOKUP($B25,Leistungen,5,0),0)*VLOOKUP($B25,Leistungen,4,0)-SUM($E25:V25)</f>
        <v>4400</v>
      </c>
      <c r="X25" s="23">
        <f>ROUND(SUMPRODUCT($E$24:X$24,$E$6:X$6)*VLOOKUP($B25,Leistungen,5,0),0)*VLOOKUP($B25,Leistungen,4,0)-SUM($E25:W25)</f>
        <v>4000</v>
      </c>
      <c r="Y25" s="23">
        <f>ROUND(SUMPRODUCT($E$24:Y$24,$E$6:Y$6)*VLOOKUP($B25,Leistungen,5,0),0)*VLOOKUP($B25,Leistungen,4,0)-SUM($E25:X25)</f>
        <v>4400</v>
      </c>
      <c r="Z25" s="23">
        <f>ROUND(SUMPRODUCT($E$24:Z$24,$E$6:Z$6)*VLOOKUP($B25,Leistungen,5,0),0)*VLOOKUP($B25,Leistungen,4,0)-SUM($E25:Y25)</f>
        <v>4400</v>
      </c>
      <c r="AA25" s="23">
        <f>ROUND(SUMPRODUCT($E$24:AA$24,$E$6:AA$6)*VLOOKUP($B25,Leistungen,5,0),0)*VLOOKUP($B25,Leistungen,4,0)-SUM($E25:Z25)</f>
        <v>4400</v>
      </c>
      <c r="AB25" s="23">
        <f>ROUND(SUMPRODUCT($E$24:AB$24,$E$6:AB$6)*VLOOKUP($B25,Leistungen,5,0),0)*VLOOKUP($B25,Leistungen,4,0)-SUM($E25:AA25)</f>
        <v>3600</v>
      </c>
      <c r="AC25" s="23">
        <f>ROUND(SUMPRODUCT($E$24:AC$24,$E$6:AC$6)*VLOOKUP($B25,Leistungen,5,0),0)*VLOOKUP($B25,Leistungen,4,0)-SUM($E25:AB25)</f>
        <v>3600</v>
      </c>
      <c r="AD25" s="23">
        <f>ROUND(SUMPRODUCT($E$24:AD$24,$E$6:AD$6)*VLOOKUP($B25,Leistungen,5,0),0)*VLOOKUP($B25,Leistungen,4,0)-SUM($E25:AC25)</f>
        <v>3600</v>
      </c>
      <c r="AE25" s="23">
        <f>ROUND(SUMPRODUCT($E$24:AE$24,$E$6:AE$6)*VLOOKUP($B25,Leistungen,5,0),0)*VLOOKUP($B25,Leistungen,4,0)-SUM($E25:AD25)</f>
        <v>4800</v>
      </c>
      <c r="AF25" s="23">
        <f>ROUND(SUMPRODUCT($E$24:AF$24,$E$6:AF$6)*VLOOKUP($B25,Leistungen,5,0),0)*VLOOKUP($B25,Leistungen,4,0)-SUM($E25:AE25)</f>
        <v>3600</v>
      </c>
      <c r="AG25" s="23">
        <f>ROUND(SUMPRODUCT($E$24:AG$24,$E$6:AG$6)*VLOOKUP($B25,Leistungen,5,0),0)*VLOOKUP($B25,Leistungen,4,0)-SUM($E25:AF25)</f>
        <v>4000</v>
      </c>
      <c r="AH25" s="23">
        <f>ROUND(SUMPRODUCT($E$24:AH$24,$E$6:AH$6)*VLOOKUP($B25,Leistungen,5,0),0)*VLOOKUP($B25,Leistungen,4,0)-SUM($E25:AG25)</f>
        <v>3600</v>
      </c>
      <c r="AI25" s="23">
        <f>ROUND(SUMPRODUCT($E$24:AI$24,$E$6:AI$6)*VLOOKUP($B25,Leistungen,5,0),0)*VLOOKUP($B25,Leistungen,4,0)-SUM($E25:AH25)</f>
        <v>4400</v>
      </c>
      <c r="AJ25" s="23">
        <f>ROUND(SUMPRODUCT($E$24:AJ$24,$E$6:AJ$6)*VLOOKUP($B25,Leistungen,5,0),0)*VLOOKUP($B25,Leistungen,4,0)-SUM($E25:AI25)</f>
        <v>4400</v>
      </c>
      <c r="AK25" s="23">
        <f>ROUND(SUMPRODUCT($E$24:AK$24,$E$6:AK$6)*VLOOKUP($B25,Leistungen,5,0),0)*VLOOKUP($B25,Leistungen,4,0)-SUM($E25:AJ25)</f>
        <v>4400</v>
      </c>
      <c r="AL25" s="23">
        <f>ROUND(SUMPRODUCT($E$24:AL$24,$E$6:AL$6)*VLOOKUP($B25,Leistungen,5,0),0)*VLOOKUP($B25,Leistungen,4,0)-SUM($E25:AK25)</f>
        <v>4000</v>
      </c>
      <c r="AM25" s="23">
        <f>ROUND(SUMPRODUCT($E$24:AM$24,$E$6:AM$6)*VLOOKUP($B25,Leistungen,5,0),0)*VLOOKUP($B25,Leistungen,4,0)-SUM($E25:AL25)</f>
        <v>4400</v>
      </c>
      <c r="AN25" s="23">
        <f>ROUND(SUMPRODUCT($E$24:AN$24,$E$6:AN$6)*VLOOKUP($B25,Leistungen,5,0),0)*VLOOKUP($B25,Leistungen,4,0)-SUM($E25:AM25)</f>
        <v>4000</v>
      </c>
    </row>
    <row r="26" spans="1:47" x14ac:dyDescent="0.25">
      <c r="B26" t="s">
        <v>18</v>
      </c>
      <c r="C26" s="21" t="str">
        <f>VLOOKUP(B26,Leistungen,2,0)</f>
        <v>Heizung und Solarthermie</v>
      </c>
      <c r="D26" s="22"/>
      <c r="E26" s="23">
        <f>ROUND(E$24*E$6*VLOOKUP($B26,Leistungen,5,0),0)*VLOOKUP($B26,Leistungen,4,0)</f>
        <v>800</v>
      </c>
      <c r="F26" s="23">
        <f>ROUND(SUMPRODUCT($E$24:F$24,$E$6:F$6)*VLOOKUP($B26,Leistungen,5,0),0)*VLOOKUP($B26,Leistungen,4,0)-SUM($E26:E26)</f>
        <v>800</v>
      </c>
      <c r="G26" s="23">
        <f>ROUND(SUMPRODUCT($E$24:G$24,$E$6:G$6)*VLOOKUP($B26,Leistungen,5,0),0)*VLOOKUP($B26,Leistungen,4,0)-SUM($E26:F26)</f>
        <v>1200</v>
      </c>
      <c r="H26" s="23">
        <f>ROUND(SUMPRODUCT($E$24:H$24,$E$6:H$6)*VLOOKUP($B26,Leistungen,5,0),0)*VLOOKUP($B26,Leistungen,4,0)-SUM($E26:G26)</f>
        <v>1600</v>
      </c>
      <c r="I26" s="23">
        <f>ROUND(SUMPRODUCT($E$24:I$24,$E$6:I$6)*VLOOKUP($B26,Leistungen,5,0),0)*VLOOKUP($B26,Leistungen,4,0)-SUM($E26:H26)</f>
        <v>2000</v>
      </c>
      <c r="J26" s="23">
        <f>ROUND(SUMPRODUCT($E$24:J$24,$E$6:J$6)*VLOOKUP($B26,Leistungen,5,0),0)*VLOOKUP($B26,Leistungen,4,0)-SUM($E26:I26)</f>
        <v>2000</v>
      </c>
      <c r="K26" s="23">
        <f>ROUND(SUMPRODUCT($E$24:K$24,$E$6:K$6)*VLOOKUP($B26,Leistungen,5,0),0)*VLOOKUP($B26,Leistungen,4,0)-SUM($E26:J26)</f>
        <v>3200</v>
      </c>
      <c r="L26" s="23">
        <f>ROUND(SUMPRODUCT($E$24:L$24,$E$6:L$6)*VLOOKUP($B26,Leistungen,5,0),0)*VLOOKUP($B26,Leistungen,4,0)-SUM($E26:K26)</f>
        <v>3200</v>
      </c>
      <c r="M26" s="23">
        <f>ROUND(SUMPRODUCT($E$24:M$24,$E$6:M$6)*VLOOKUP($B26,Leistungen,5,0),0)*VLOOKUP($B26,Leistungen,4,0)-SUM($E26:L26)</f>
        <v>4000</v>
      </c>
      <c r="N26" s="23">
        <f>ROUND(SUMPRODUCT($E$24:N$24,$E$6:N$6)*VLOOKUP($B26,Leistungen,5,0),0)*VLOOKUP($B26,Leistungen,4,0)-SUM($E26:M26)</f>
        <v>4000</v>
      </c>
      <c r="O26" s="23">
        <f>ROUND(SUMPRODUCT($E$24:O$24,$E$6:O$6)*VLOOKUP($B26,Leistungen,5,0),0)*VLOOKUP($B26,Leistungen,4,0)-SUM($E26:N26)</f>
        <v>4000</v>
      </c>
      <c r="P26" s="23">
        <f>ROUND(SUMPRODUCT($E$24:P$24,$E$6:P$6)*VLOOKUP($B26,Leistungen,5,0),0)*VLOOKUP($B26,Leistungen,4,0)-SUM($E26:O26)</f>
        <v>3600</v>
      </c>
      <c r="Q26" s="23">
        <f>ROUND(SUMPRODUCT($E$24:Q$24,$E$6:Q$6)*VLOOKUP($B26,Leistungen,5,0),0)*VLOOKUP($B26,Leistungen,4,0)-SUM($E26:P26)</f>
        <v>4000</v>
      </c>
      <c r="R26" s="23">
        <f>ROUND(SUMPRODUCT($E$24:R$24,$E$6:R$6)*VLOOKUP($B26,Leistungen,5,0),0)*VLOOKUP($B26,Leistungen,4,0)-SUM($E26:Q26)</f>
        <v>3600</v>
      </c>
      <c r="S26" s="23">
        <f>ROUND(SUMPRODUCT($E$24:S$24,$E$6:S$6)*VLOOKUP($B26,Leistungen,5,0),0)*VLOOKUP($B26,Leistungen,4,0)-SUM($E26:R26)</f>
        <v>4400</v>
      </c>
      <c r="T26" s="23">
        <f>ROUND(SUMPRODUCT($E$24:T$24,$E$6:T$6)*VLOOKUP($B26,Leistungen,5,0),0)*VLOOKUP($B26,Leistungen,4,0)-SUM($E26:S26)</f>
        <v>4000</v>
      </c>
      <c r="U26" s="23">
        <f>ROUND(SUMPRODUCT($E$24:U$24,$E$6:U$6)*VLOOKUP($B26,Leistungen,5,0),0)*VLOOKUP($B26,Leistungen,4,0)-SUM($E26:T26)</f>
        <v>3600</v>
      </c>
      <c r="V26" s="23">
        <f>ROUND(SUMPRODUCT($E$24:V$24,$E$6:V$6)*VLOOKUP($B26,Leistungen,5,0),0)*VLOOKUP($B26,Leistungen,4,0)-SUM($E26:U26)</f>
        <v>4000</v>
      </c>
      <c r="W26" s="23">
        <f>ROUND(SUMPRODUCT($E$24:W$24,$E$6:W$6)*VLOOKUP($B26,Leistungen,5,0),0)*VLOOKUP($B26,Leistungen,4,0)-SUM($E26:V26)</f>
        <v>4400</v>
      </c>
      <c r="X26" s="23">
        <f>ROUND(SUMPRODUCT($E$24:X$24,$E$6:X$6)*VLOOKUP($B26,Leistungen,5,0),0)*VLOOKUP($B26,Leistungen,4,0)-SUM($E26:W26)</f>
        <v>4000</v>
      </c>
      <c r="Y26" s="23">
        <f>ROUND(SUMPRODUCT($E$24:Y$24,$E$6:Y$6)*VLOOKUP($B26,Leistungen,5,0),0)*VLOOKUP($B26,Leistungen,4,0)-SUM($E26:X26)</f>
        <v>4400</v>
      </c>
      <c r="Z26" s="23">
        <f>ROUND(SUMPRODUCT($E$24:Z$24,$E$6:Z$6)*VLOOKUP($B26,Leistungen,5,0),0)*VLOOKUP($B26,Leistungen,4,0)-SUM($E26:Y26)</f>
        <v>4400</v>
      </c>
      <c r="AA26" s="23">
        <f>ROUND(SUMPRODUCT($E$24:AA$24,$E$6:AA$6)*VLOOKUP($B26,Leistungen,5,0),0)*VLOOKUP($B26,Leistungen,4,0)-SUM($E26:Z26)</f>
        <v>4400</v>
      </c>
      <c r="AB26" s="23">
        <f>ROUND(SUMPRODUCT($E$24:AB$24,$E$6:AB$6)*VLOOKUP($B26,Leistungen,5,0),0)*VLOOKUP($B26,Leistungen,4,0)-SUM($E26:AA26)</f>
        <v>3600</v>
      </c>
      <c r="AC26" s="23">
        <f>ROUND(SUMPRODUCT($E$24:AC$24,$E$6:AC$6)*VLOOKUP($B26,Leistungen,5,0),0)*VLOOKUP($B26,Leistungen,4,0)-SUM($E26:AB26)</f>
        <v>3600</v>
      </c>
      <c r="AD26" s="23">
        <f>ROUND(SUMPRODUCT($E$24:AD$24,$E$6:AD$6)*VLOOKUP($B26,Leistungen,5,0),0)*VLOOKUP($B26,Leistungen,4,0)-SUM($E26:AC26)</f>
        <v>3600</v>
      </c>
      <c r="AE26" s="23">
        <f>ROUND(SUMPRODUCT($E$24:AE$24,$E$6:AE$6)*VLOOKUP($B26,Leistungen,5,0),0)*VLOOKUP($B26,Leistungen,4,0)-SUM($E26:AD26)</f>
        <v>4800</v>
      </c>
      <c r="AF26" s="23">
        <f>ROUND(SUMPRODUCT($E$24:AF$24,$E$6:AF$6)*VLOOKUP($B26,Leistungen,5,0),0)*VLOOKUP($B26,Leistungen,4,0)-SUM($E26:AE26)</f>
        <v>3600</v>
      </c>
      <c r="AG26" s="23">
        <f>ROUND(SUMPRODUCT($E$24:AG$24,$E$6:AG$6)*VLOOKUP($B26,Leistungen,5,0),0)*VLOOKUP($B26,Leistungen,4,0)-SUM($E26:AF26)</f>
        <v>4000</v>
      </c>
      <c r="AH26" s="23">
        <f>ROUND(SUMPRODUCT($E$24:AH$24,$E$6:AH$6)*VLOOKUP($B26,Leistungen,5,0),0)*VLOOKUP($B26,Leistungen,4,0)-SUM($E26:AG26)</f>
        <v>3600</v>
      </c>
      <c r="AI26" s="23">
        <f>ROUND(SUMPRODUCT($E$24:AI$24,$E$6:AI$6)*VLOOKUP($B26,Leistungen,5,0),0)*VLOOKUP($B26,Leistungen,4,0)-SUM($E26:AH26)</f>
        <v>4400</v>
      </c>
      <c r="AJ26" s="23">
        <f>ROUND(SUMPRODUCT($E$24:AJ$24,$E$6:AJ$6)*VLOOKUP($B26,Leistungen,5,0),0)*VLOOKUP($B26,Leistungen,4,0)-SUM($E26:AI26)</f>
        <v>4400</v>
      </c>
      <c r="AK26" s="23">
        <f>ROUND(SUMPRODUCT($E$24:AK$24,$E$6:AK$6)*VLOOKUP($B26,Leistungen,5,0),0)*VLOOKUP($B26,Leistungen,4,0)-SUM($E26:AJ26)</f>
        <v>4400</v>
      </c>
      <c r="AL26" s="23">
        <f>ROUND(SUMPRODUCT($E$24:AL$24,$E$6:AL$6)*VLOOKUP($B26,Leistungen,5,0),0)*VLOOKUP($B26,Leistungen,4,0)-SUM($E26:AK26)</f>
        <v>4000</v>
      </c>
      <c r="AM26" s="23">
        <f>ROUND(SUMPRODUCT($E$24:AM$24,$E$6:AM$6)*VLOOKUP($B26,Leistungen,5,0),0)*VLOOKUP($B26,Leistungen,4,0)-SUM($E26:AL26)</f>
        <v>4400</v>
      </c>
      <c r="AN26" s="23">
        <f>ROUND(SUMPRODUCT($E$24:AN$24,$E$6:AN$6)*VLOOKUP($B26,Leistungen,5,0),0)*VLOOKUP($B26,Leistungen,4,0)-SUM($E26:AM26)</f>
        <v>4000</v>
      </c>
    </row>
    <row r="27" spans="1:47" x14ac:dyDescent="0.25">
      <c r="B27" t="s">
        <v>19</v>
      </c>
      <c r="C27" s="21" t="str">
        <f>VLOOKUP(B27,Leistungen,2,0)</f>
        <v>Ratenkredite (Konsumenten, Innendesign, Auto, Motorrad, IT)</v>
      </c>
      <c r="D27" s="22"/>
      <c r="E27" s="23">
        <f>ROUND(E$24*E$6*VLOOKUP($B27,Leistungen,5,0),0)*VLOOKUP($B27,Leistungen,4,0)</f>
        <v>1200</v>
      </c>
      <c r="F27" s="23">
        <f>ROUND(SUMPRODUCT($E$24:F$24,$E$6:F$6)*VLOOKUP($B27,Leistungen,5,0),0)*VLOOKUP($B27,Leistungen,4,0)-SUM($E27:E27)</f>
        <v>1200</v>
      </c>
      <c r="G27" s="23">
        <f>ROUND(SUMPRODUCT($E$24:G$24,$E$6:G$6)*VLOOKUP($B27,Leistungen,5,0),0)*VLOOKUP($B27,Leistungen,4,0)-SUM($E27:F27)</f>
        <v>1800</v>
      </c>
      <c r="H27" s="23">
        <f>ROUND(SUMPRODUCT($E$24:H$24,$E$6:H$6)*VLOOKUP($B27,Leistungen,5,0),0)*VLOOKUP($B27,Leistungen,4,0)-SUM($E27:G27)</f>
        <v>2400</v>
      </c>
      <c r="I27" s="23">
        <f>ROUND(SUMPRODUCT($E$24:I$24,$E$6:I$6)*VLOOKUP($B27,Leistungen,5,0),0)*VLOOKUP($B27,Leistungen,4,0)-SUM($E27:H27)</f>
        <v>3000</v>
      </c>
      <c r="J27" s="23">
        <f>ROUND(SUMPRODUCT($E$24:J$24,$E$6:J$6)*VLOOKUP($B27,Leistungen,5,0),0)*VLOOKUP($B27,Leistungen,4,0)-SUM($E27:I27)</f>
        <v>3000</v>
      </c>
      <c r="K27" s="23">
        <f>ROUND(SUMPRODUCT($E$24:K$24,$E$6:K$6)*VLOOKUP($B27,Leistungen,5,0),0)*VLOOKUP($B27,Leistungen,4,0)-SUM($E27:J27)</f>
        <v>4800</v>
      </c>
      <c r="L27" s="23">
        <f>ROUND(SUMPRODUCT($E$24:L$24,$E$6:L$6)*VLOOKUP($B27,Leistungen,5,0),0)*VLOOKUP($B27,Leistungen,4,0)-SUM($E27:K27)</f>
        <v>4800</v>
      </c>
      <c r="M27" s="23">
        <f>ROUND(SUMPRODUCT($E$24:M$24,$E$6:M$6)*VLOOKUP($B27,Leistungen,5,0),0)*VLOOKUP($B27,Leistungen,4,0)-SUM($E27:L27)</f>
        <v>6000</v>
      </c>
      <c r="N27" s="23">
        <f>ROUND(SUMPRODUCT($E$24:N$24,$E$6:N$6)*VLOOKUP($B27,Leistungen,5,0),0)*VLOOKUP($B27,Leistungen,4,0)-SUM($E27:M27)</f>
        <v>6000</v>
      </c>
      <c r="O27" s="23">
        <f>ROUND(SUMPRODUCT($E$24:O$24,$E$6:O$6)*VLOOKUP($B27,Leistungen,5,0),0)*VLOOKUP($B27,Leistungen,4,0)-SUM($E27:N27)</f>
        <v>6000</v>
      </c>
      <c r="P27" s="23">
        <f>ROUND(SUMPRODUCT($E$24:P$24,$E$6:P$6)*VLOOKUP($B27,Leistungen,5,0),0)*VLOOKUP($B27,Leistungen,4,0)-SUM($E27:O27)</f>
        <v>5400</v>
      </c>
      <c r="Q27" s="23">
        <f>ROUND(SUMPRODUCT($E$24:Q$24,$E$6:Q$6)*VLOOKUP($B27,Leistungen,5,0),0)*VLOOKUP($B27,Leistungen,4,0)-SUM($E27:P27)</f>
        <v>6000</v>
      </c>
      <c r="R27" s="23">
        <f>ROUND(SUMPRODUCT($E$24:R$24,$E$6:R$6)*VLOOKUP($B27,Leistungen,5,0),0)*VLOOKUP($B27,Leistungen,4,0)-SUM($E27:Q27)</f>
        <v>5400</v>
      </c>
      <c r="S27" s="23">
        <f>ROUND(SUMPRODUCT($E$24:S$24,$E$6:S$6)*VLOOKUP($B27,Leistungen,5,0),0)*VLOOKUP($B27,Leistungen,4,0)-SUM($E27:R27)</f>
        <v>6600</v>
      </c>
      <c r="T27" s="23">
        <f>ROUND(SUMPRODUCT($E$24:T$24,$E$6:T$6)*VLOOKUP($B27,Leistungen,5,0),0)*VLOOKUP($B27,Leistungen,4,0)-SUM($E27:S27)</f>
        <v>6000</v>
      </c>
      <c r="U27" s="23">
        <f>ROUND(SUMPRODUCT($E$24:U$24,$E$6:U$6)*VLOOKUP($B27,Leistungen,5,0),0)*VLOOKUP($B27,Leistungen,4,0)-SUM($E27:T27)</f>
        <v>5400</v>
      </c>
      <c r="V27" s="23">
        <f>ROUND(SUMPRODUCT($E$24:V$24,$E$6:V$6)*VLOOKUP($B27,Leistungen,5,0),0)*VLOOKUP($B27,Leistungen,4,0)-SUM($E27:U27)</f>
        <v>6000</v>
      </c>
      <c r="W27" s="23">
        <f>ROUND(SUMPRODUCT($E$24:W$24,$E$6:W$6)*VLOOKUP($B27,Leistungen,5,0),0)*VLOOKUP($B27,Leistungen,4,0)-SUM($E27:V27)</f>
        <v>6600</v>
      </c>
      <c r="X27" s="23">
        <f>ROUND(SUMPRODUCT($E$24:X$24,$E$6:X$6)*VLOOKUP($B27,Leistungen,5,0),0)*VLOOKUP($B27,Leistungen,4,0)-SUM($E27:W27)</f>
        <v>6000</v>
      </c>
      <c r="Y27" s="23">
        <f>ROUND(SUMPRODUCT($E$24:Y$24,$E$6:Y$6)*VLOOKUP($B27,Leistungen,5,0),0)*VLOOKUP($B27,Leistungen,4,0)-SUM($E27:X27)</f>
        <v>6600</v>
      </c>
      <c r="Z27" s="23">
        <f>ROUND(SUMPRODUCT($E$24:Z$24,$E$6:Z$6)*VLOOKUP($B27,Leistungen,5,0),0)*VLOOKUP($B27,Leistungen,4,0)-SUM($E27:Y27)</f>
        <v>6600</v>
      </c>
      <c r="AA27" s="23">
        <f>ROUND(SUMPRODUCT($E$24:AA$24,$E$6:AA$6)*VLOOKUP($B27,Leistungen,5,0),0)*VLOOKUP($B27,Leistungen,4,0)-SUM($E27:Z27)</f>
        <v>6600</v>
      </c>
      <c r="AB27" s="23">
        <f>ROUND(SUMPRODUCT($E$24:AB$24,$E$6:AB$6)*VLOOKUP($B27,Leistungen,5,0),0)*VLOOKUP($B27,Leistungen,4,0)-SUM($E27:AA27)</f>
        <v>5400</v>
      </c>
      <c r="AC27" s="23">
        <f>ROUND(SUMPRODUCT($E$24:AC$24,$E$6:AC$6)*VLOOKUP($B27,Leistungen,5,0),0)*VLOOKUP($B27,Leistungen,4,0)-SUM($E27:AB27)</f>
        <v>5400</v>
      </c>
      <c r="AD27" s="23">
        <f>ROUND(SUMPRODUCT($E$24:AD$24,$E$6:AD$6)*VLOOKUP($B27,Leistungen,5,0),0)*VLOOKUP($B27,Leistungen,4,0)-SUM($E27:AC27)</f>
        <v>5400</v>
      </c>
      <c r="AE27" s="23">
        <f>ROUND(SUMPRODUCT($E$24:AE$24,$E$6:AE$6)*VLOOKUP($B27,Leistungen,5,0),0)*VLOOKUP($B27,Leistungen,4,0)-SUM($E27:AD27)</f>
        <v>7200</v>
      </c>
      <c r="AF27" s="23">
        <f>ROUND(SUMPRODUCT($E$24:AF$24,$E$6:AF$6)*VLOOKUP($B27,Leistungen,5,0),0)*VLOOKUP($B27,Leistungen,4,0)-SUM($E27:AE27)</f>
        <v>5400</v>
      </c>
      <c r="AG27" s="23">
        <f>ROUND(SUMPRODUCT($E$24:AG$24,$E$6:AG$6)*VLOOKUP($B27,Leistungen,5,0),0)*VLOOKUP($B27,Leistungen,4,0)-SUM($E27:AF27)</f>
        <v>6000</v>
      </c>
      <c r="AH27" s="23">
        <f>ROUND(SUMPRODUCT($E$24:AH$24,$E$6:AH$6)*VLOOKUP($B27,Leistungen,5,0),0)*VLOOKUP($B27,Leistungen,4,0)-SUM($E27:AG27)</f>
        <v>5400</v>
      </c>
      <c r="AI27" s="23">
        <f>ROUND(SUMPRODUCT($E$24:AI$24,$E$6:AI$6)*VLOOKUP($B27,Leistungen,5,0),0)*VLOOKUP($B27,Leistungen,4,0)-SUM($E27:AH27)</f>
        <v>6600</v>
      </c>
      <c r="AJ27" s="23">
        <f>ROUND(SUMPRODUCT($E$24:AJ$24,$E$6:AJ$6)*VLOOKUP($B27,Leistungen,5,0),0)*VLOOKUP($B27,Leistungen,4,0)-SUM($E27:AI27)</f>
        <v>6600</v>
      </c>
      <c r="AK27" s="23">
        <f>ROUND(SUMPRODUCT($E$24:AK$24,$E$6:AK$6)*VLOOKUP($B27,Leistungen,5,0),0)*VLOOKUP($B27,Leistungen,4,0)-SUM($E27:AJ27)</f>
        <v>6600</v>
      </c>
      <c r="AL27" s="23">
        <f>ROUND(SUMPRODUCT($E$24:AL$24,$E$6:AL$6)*VLOOKUP($B27,Leistungen,5,0),0)*VLOOKUP($B27,Leistungen,4,0)-SUM($E27:AK27)</f>
        <v>6000</v>
      </c>
      <c r="AM27" s="23">
        <f>ROUND(SUMPRODUCT($E$24:AM$24,$E$6:AM$6)*VLOOKUP($B27,Leistungen,5,0),0)*VLOOKUP($B27,Leistungen,4,0)-SUM($E27:AL27)</f>
        <v>6600</v>
      </c>
      <c r="AN27" s="23">
        <f>ROUND(SUMPRODUCT($E$24:AN$24,$E$6:AN$6)*VLOOKUP($B27,Leistungen,5,0),0)*VLOOKUP($B27,Leistungen,4,0)-SUM($E27:AM27)</f>
        <v>6000</v>
      </c>
    </row>
    <row r="28" spans="1:47" ht="5.4" customHeight="1" x14ac:dyDescent="0.25">
      <c r="A28" s="4"/>
      <c r="B28" s="4"/>
      <c r="C28" s="4"/>
      <c r="D28" s="4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6"/>
      <c r="AP28" s="6"/>
      <c r="AQ28" s="6"/>
      <c r="AR28" s="6"/>
      <c r="AS28" s="6"/>
      <c r="AT28" s="6"/>
      <c r="AU28" s="6"/>
    </row>
    <row r="29" spans="1:47" ht="14.4" x14ac:dyDescent="0.3">
      <c r="B29" s="4"/>
      <c r="C29" s="18" t="s">
        <v>9</v>
      </c>
      <c r="D29" s="4"/>
      <c r="E29" s="19">
        <v>0.2</v>
      </c>
      <c r="F29" s="19">
        <v>0.2</v>
      </c>
      <c r="G29" s="19">
        <v>0.3</v>
      </c>
      <c r="H29" s="19">
        <v>0.4</v>
      </c>
      <c r="I29" s="19">
        <v>0.5</v>
      </c>
      <c r="J29" s="19">
        <v>0.6</v>
      </c>
      <c r="K29" s="19">
        <v>0.7</v>
      </c>
      <c r="L29" s="19">
        <v>0.8</v>
      </c>
      <c r="M29" s="19">
        <v>1</v>
      </c>
      <c r="N29" s="19">
        <v>1</v>
      </c>
      <c r="O29" s="19">
        <v>1</v>
      </c>
      <c r="P29" s="19">
        <v>1</v>
      </c>
      <c r="Q29" s="19">
        <v>1</v>
      </c>
      <c r="R29" s="19">
        <v>1</v>
      </c>
      <c r="S29" s="19">
        <v>1</v>
      </c>
      <c r="T29" s="19">
        <v>1</v>
      </c>
      <c r="U29" s="19">
        <v>1</v>
      </c>
      <c r="V29" s="19">
        <v>1</v>
      </c>
      <c r="W29" s="19">
        <v>1</v>
      </c>
      <c r="X29" s="19">
        <v>1</v>
      </c>
      <c r="Y29" s="19">
        <v>1</v>
      </c>
      <c r="Z29" s="19">
        <v>1</v>
      </c>
      <c r="AA29" s="19">
        <v>1</v>
      </c>
      <c r="AB29" s="19">
        <v>1</v>
      </c>
      <c r="AC29" s="19">
        <v>1</v>
      </c>
      <c r="AD29" s="19">
        <v>1</v>
      </c>
      <c r="AE29" s="19">
        <v>1</v>
      </c>
      <c r="AF29" s="19">
        <v>1</v>
      </c>
      <c r="AG29" s="19">
        <v>1</v>
      </c>
      <c r="AH29" s="19">
        <v>1</v>
      </c>
      <c r="AI29" s="19">
        <v>1</v>
      </c>
      <c r="AJ29" s="19">
        <v>1</v>
      </c>
      <c r="AK29" s="19">
        <v>1</v>
      </c>
      <c r="AL29" s="19">
        <v>1</v>
      </c>
      <c r="AM29" s="19">
        <v>1</v>
      </c>
      <c r="AN29" s="19">
        <v>1</v>
      </c>
      <c r="AO29" s="6"/>
      <c r="AP29" s="6"/>
      <c r="AQ29" s="6"/>
      <c r="AR29" s="6"/>
      <c r="AS29" s="6"/>
      <c r="AT29" s="6"/>
      <c r="AU29" s="6"/>
    </row>
    <row r="30" spans="1:47" x14ac:dyDescent="0.25">
      <c r="B30" t="s">
        <v>20</v>
      </c>
      <c r="C30" s="21" t="str">
        <f>VLOOKUP(B30,Leistungen,2,0)</f>
        <v>Innendesign</v>
      </c>
      <c r="D30" s="22"/>
      <c r="E30" s="23">
        <f>ROUND(E$29*E$6*VLOOKUP($B30,Leistungen,5,0),0)*VLOOKUP($B30,Leistungen,4,0)</f>
        <v>5000</v>
      </c>
      <c r="F30" s="23">
        <f>ROUND(SUMPRODUCT($E$29:F$29,$E$6:F$6)*VLOOKUP($B30,Leistungen,5,0),0)*VLOOKUP($B30,Leistungen,4,0)-SUM($E30:E30)</f>
        <v>0</v>
      </c>
      <c r="G30" s="23">
        <f>ROUND(SUMPRODUCT($E$29:G$29,$E$6:G$6)*VLOOKUP($B30,Leistungen,5,0),0)*VLOOKUP($B30,Leistungen,4,0)-SUM($E30:F30)</f>
        <v>5000</v>
      </c>
      <c r="H30" s="23">
        <f>ROUND(SUMPRODUCT($E$29:H$29,$E$6:H$6)*VLOOKUP($B30,Leistungen,5,0),0)*VLOOKUP($B30,Leistungen,4,0)-SUM($E30:G30)</f>
        <v>10000</v>
      </c>
      <c r="I30" s="23">
        <f>ROUND(SUMPRODUCT($E$29:I$29,$E$6:I$6)*VLOOKUP($B30,Leistungen,5,0),0)*VLOOKUP($B30,Leistungen,4,0)-SUM($E30:H30)</f>
        <v>5000</v>
      </c>
      <c r="J30" s="23">
        <f>ROUND(SUMPRODUCT($E$29:J$29,$E$6:J$6)*VLOOKUP($B30,Leistungen,5,0),0)*VLOOKUP($B30,Leistungen,4,0)-SUM($E30:I30)</f>
        <v>10000</v>
      </c>
      <c r="K30" s="23">
        <f>ROUND(SUMPRODUCT($E$29:K$29,$E$6:K$6)*VLOOKUP($B30,Leistungen,5,0),0)*VLOOKUP($B30,Leistungen,4,0)-SUM($E30:J30)</f>
        <v>15000</v>
      </c>
      <c r="L30" s="23">
        <f>ROUND(SUMPRODUCT($E$29:L$29,$E$6:L$6)*VLOOKUP($B30,Leistungen,5,0),0)*VLOOKUP($B30,Leistungen,4,0)-SUM($E30:K30)</f>
        <v>10000</v>
      </c>
      <c r="M30" s="23">
        <f>ROUND(SUMPRODUCT($E$29:M$29,$E$6:M$6)*VLOOKUP($B30,Leistungen,5,0),0)*VLOOKUP($B30,Leistungen,4,0)-SUM($E30:L30)</f>
        <v>20000</v>
      </c>
      <c r="N30" s="23">
        <f>ROUND(SUMPRODUCT($E$29:N$29,$E$6:N$6)*VLOOKUP($B30,Leistungen,5,0),0)*VLOOKUP($B30,Leistungen,4,0)-SUM($E30:M30)</f>
        <v>15000</v>
      </c>
      <c r="O30" s="23">
        <f>ROUND(SUMPRODUCT($E$29:O$29,$E$6:O$6)*VLOOKUP($B30,Leistungen,5,0),0)*VLOOKUP($B30,Leistungen,4,0)-SUM($E30:N30)</f>
        <v>20000</v>
      </c>
      <c r="P30" s="23">
        <f>ROUND(SUMPRODUCT($E$29:P$29,$E$6:P$6)*VLOOKUP($B30,Leistungen,5,0),0)*VLOOKUP($B30,Leistungen,4,0)-SUM($E30:O30)</f>
        <v>15000</v>
      </c>
      <c r="Q30" s="23">
        <f>ROUND(SUMPRODUCT($E$29:Q$29,$E$6:Q$6)*VLOOKUP($B30,Leistungen,5,0),0)*VLOOKUP($B30,Leistungen,4,0)-SUM($E30:P30)</f>
        <v>15000</v>
      </c>
      <c r="R30" s="23">
        <f>ROUND(SUMPRODUCT($E$29:R$29,$E$6:R$6)*VLOOKUP($B30,Leistungen,5,0),0)*VLOOKUP($B30,Leistungen,4,0)-SUM($E30:Q30)</f>
        <v>15000</v>
      </c>
      <c r="S30" s="23">
        <f>ROUND(SUMPRODUCT($E$29:S$29,$E$6:S$6)*VLOOKUP($B30,Leistungen,5,0),0)*VLOOKUP($B30,Leistungen,4,0)-SUM($E30:R30)</f>
        <v>20000</v>
      </c>
      <c r="T30" s="23">
        <f>ROUND(SUMPRODUCT($E$29:T$29,$E$6:T$6)*VLOOKUP($B30,Leistungen,5,0),0)*VLOOKUP($B30,Leistungen,4,0)-SUM($E30:S30)</f>
        <v>15000</v>
      </c>
      <c r="U30" s="23">
        <f>ROUND(SUMPRODUCT($E$29:U$29,$E$6:U$6)*VLOOKUP($B30,Leistungen,5,0),0)*VLOOKUP($B30,Leistungen,4,0)-SUM($E30:T30)</f>
        <v>15000</v>
      </c>
      <c r="V30" s="23">
        <f>ROUND(SUMPRODUCT($E$29:V$29,$E$6:V$6)*VLOOKUP($B30,Leistungen,5,0),0)*VLOOKUP($B30,Leistungen,4,0)-SUM($E30:U30)</f>
        <v>15000</v>
      </c>
      <c r="W30" s="23">
        <f>ROUND(SUMPRODUCT($E$29:W$29,$E$6:W$6)*VLOOKUP($B30,Leistungen,5,0),0)*VLOOKUP($B30,Leistungen,4,0)-SUM($E30:V30)</f>
        <v>20000</v>
      </c>
      <c r="X30" s="23">
        <f>ROUND(SUMPRODUCT($E$29:X$29,$E$6:X$6)*VLOOKUP($B30,Leistungen,5,0),0)*VLOOKUP($B30,Leistungen,4,0)-SUM($E30:W30)</f>
        <v>15000</v>
      </c>
      <c r="Y30" s="23">
        <f>ROUND(SUMPRODUCT($E$29:Y$29,$E$6:Y$6)*VLOOKUP($B30,Leistungen,5,0),0)*VLOOKUP($B30,Leistungen,4,0)-SUM($E30:X30)</f>
        <v>20000</v>
      </c>
      <c r="Z30" s="23">
        <f>ROUND(SUMPRODUCT($E$29:Z$29,$E$6:Z$6)*VLOOKUP($B30,Leistungen,5,0),0)*VLOOKUP($B30,Leistungen,4,0)-SUM($E30:Y30)</f>
        <v>20000</v>
      </c>
      <c r="AA30" s="23">
        <f>ROUND(SUMPRODUCT($E$29:AA$29,$E$6:AA$6)*VLOOKUP($B30,Leistungen,5,0),0)*VLOOKUP($B30,Leistungen,4,0)-SUM($E30:Z30)</f>
        <v>15000</v>
      </c>
      <c r="AB30" s="23">
        <f>ROUND(SUMPRODUCT($E$29:AB$29,$E$6:AB$6)*VLOOKUP($B30,Leistungen,5,0),0)*VLOOKUP($B30,Leistungen,4,0)-SUM($E30:AA30)</f>
        <v>15000</v>
      </c>
      <c r="AC30" s="23">
        <f>ROUND(SUMPRODUCT($E$29:AC$29,$E$6:AC$6)*VLOOKUP($B30,Leistungen,5,0),0)*VLOOKUP($B30,Leistungen,4,0)-SUM($E30:AB30)</f>
        <v>15000</v>
      </c>
      <c r="AD30" s="23">
        <f>ROUND(SUMPRODUCT($E$29:AD$29,$E$6:AD$6)*VLOOKUP($B30,Leistungen,5,0),0)*VLOOKUP($B30,Leistungen,4,0)-SUM($E30:AC30)</f>
        <v>15000</v>
      </c>
      <c r="AE30" s="23">
        <f>ROUND(SUMPRODUCT($E$29:AE$29,$E$6:AE$6)*VLOOKUP($B30,Leistungen,5,0),0)*VLOOKUP($B30,Leistungen,4,0)-SUM($E30:AD30)</f>
        <v>20000</v>
      </c>
      <c r="AF30" s="23">
        <f>ROUND(SUMPRODUCT($E$29:AF$29,$E$6:AF$6)*VLOOKUP($B30,Leistungen,5,0),0)*VLOOKUP($B30,Leistungen,4,0)-SUM($E30:AE30)</f>
        <v>15000</v>
      </c>
      <c r="AG30" s="23">
        <f>ROUND(SUMPRODUCT($E$29:AG$29,$E$6:AG$6)*VLOOKUP($B30,Leistungen,5,0),0)*VLOOKUP($B30,Leistungen,4,0)-SUM($E30:AF30)</f>
        <v>20000</v>
      </c>
      <c r="AH30" s="23">
        <f>ROUND(SUMPRODUCT($E$29:AH$29,$E$6:AH$6)*VLOOKUP($B30,Leistungen,5,0),0)*VLOOKUP($B30,Leistungen,4,0)-SUM($E30:AG30)</f>
        <v>15000</v>
      </c>
      <c r="AI30" s="23">
        <f>ROUND(SUMPRODUCT($E$29:AI$29,$E$6:AI$6)*VLOOKUP($B30,Leistungen,5,0),0)*VLOOKUP($B30,Leistungen,4,0)-SUM($E30:AH30)</f>
        <v>15000</v>
      </c>
      <c r="AJ30" s="23">
        <f>ROUND(SUMPRODUCT($E$29:AJ$29,$E$6:AJ$6)*VLOOKUP($B30,Leistungen,5,0),0)*VLOOKUP($B30,Leistungen,4,0)-SUM($E30:AI30)</f>
        <v>20000</v>
      </c>
      <c r="AK30" s="23">
        <f>ROUND(SUMPRODUCT($E$29:AK$29,$E$6:AK$6)*VLOOKUP($B30,Leistungen,5,0),0)*VLOOKUP($B30,Leistungen,4,0)-SUM($E30:AJ30)</f>
        <v>20000</v>
      </c>
      <c r="AL30" s="23">
        <f>ROUND(SUMPRODUCT($E$29:AL$29,$E$6:AL$6)*VLOOKUP($B30,Leistungen,5,0),0)*VLOOKUP($B30,Leistungen,4,0)-SUM($E30:AK30)</f>
        <v>15000</v>
      </c>
      <c r="AM30" s="23">
        <f>ROUND(SUMPRODUCT($E$29:AM$29,$E$6:AM$6)*VLOOKUP($B30,Leistungen,5,0),0)*VLOOKUP($B30,Leistungen,4,0)-SUM($E30:AL30)</f>
        <v>20000</v>
      </c>
      <c r="AN30" s="23">
        <f>ROUND(SUMPRODUCT($E$29:AN$29,$E$6:AN$6)*VLOOKUP($B30,Leistungen,5,0),0)*VLOOKUP($B30,Leistungen,4,0)-SUM($E30:AM30)</f>
        <v>15000</v>
      </c>
    </row>
    <row r="31" spans="1:47" x14ac:dyDescent="0.25">
      <c r="B31" t="s">
        <v>21</v>
      </c>
      <c r="C31" s="21" t="str">
        <f>VLOOKUP(B31,Leistungen,2,0)</f>
        <v>ENTFÄLLT   Luxusgüter (Boote, Flugzeuge etc.)</v>
      </c>
      <c r="D31" s="22"/>
      <c r="E31" s="23">
        <f>ROUND(E$29*E$6*VLOOKUP($B31,Leistungen,5,0),0)*VLOOKUP($B31,Leistungen,4,0)</f>
        <v>0</v>
      </c>
      <c r="F31" s="23">
        <f>ROUND(SUMPRODUCT($E$29:F$29,$E$6:F$6)*VLOOKUP($B31,Leistungen,5,0),0)*VLOOKUP($B31,Leistungen,4,0)-SUM($E31:E31)</f>
        <v>0</v>
      </c>
      <c r="G31" s="23">
        <f>ROUND(SUMPRODUCT($E$29:G$29,$E$6:G$6)*VLOOKUP($B31,Leistungen,5,0),0)*VLOOKUP($B31,Leistungen,4,0)-SUM($E31:F31)</f>
        <v>0</v>
      </c>
      <c r="H31" s="23">
        <f>ROUND(SUMPRODUCT($E$29:H$29,$E$6:H$6)*VLOOKUP($B31,Leistungen,5,0),0)*VLOOKUP($B31,Leistungen,4,0)-SUM($E31:G31)</f>
        <v>0</v>
      </c>
      <c r="I31" s="23">
        <f>ROUND(SUMPRODUCT($E$29:I$29,$E$6:I$6)*VLOOKUP($B31,Leistungen,5,0),0)*VLOOKUP($B31,Leistungen,4,0)-SUM($E31:H31)</f>
        <v>0</v>
      </c>
      <c r="J31" s="23">
        <f>ROUND(SUMPRODUCT($E$29:J$29,$E$6:J$6)*VLOOKUP($B31,Leistungen,5,0),0)*VLOOKUP($B31,Leistungen,4,0)-SUM($E31:I31)</f>
        <v>0</v>
      </c>
      <c r="K31" s="23">
        <f>ROUND(SUMPRODUCT($E$29:K$29,$E$6:K$6)*VLOOKUP($B31,Leistungen,5,0),0)*VLOOKUP($B31,Leistungen,4,0)-SUM($E31:J31)</f>
        <v>0</v>
      </c>
      <c r="L31" s="23">
        <f>ROUND(SUMPRODUCT($E$29:L$29,$E$6:L$6)*VLOOKUP($B31,Leistungen,5,0),0)*VLOOKUP($B31,Leistungen,4,0)-SUM($E31:K31)</f>
        <v>0</v>
      </c>
      <c r="M31" s="23">
        <f>ROUND(SUMPRODUCT($E$29:M$29,$E$6:M$6)*VLOOKUP($B31,Leistungen,5,0),0)*VLOOKUP($B31,Leistungen,4,0)-SUM($E31:L31)</f>
        <v>0</v>
      </c>
      <c r="N31" s="23">
        <f>ROUND(SUMPRODUCT($E$29:N$29,$E$6:N$6)*VLOOKUP($B31,Leistungen,5,0),0)*VLOOKUP($B31,Leistungen,4,0)-SUM($E31:M31)</f>
        <v>0</v>
      </c>
      <c r="O31" s="23">
        <f>ROUND(SUMPRODUCT($E$29:O$29,$E$6:O$6)*VLOOKUP($B31,Leistungen,5,0),0)*VLOOKUP($B31,Leistungen,4,0)-SUM($E31:N31)</f>
        <v>0</v>
      </c>
      <c r="P31" s="23">
        <f>ROUND(SUMPRODUCT($E$29:P$29,$E$6:P$6)*VLOOKUP($B31,Leistungen,5,0),0)*VLOOKUP($B31,Leistungen,4,0)-SUM($E31:O31)</f>
        <v>0</v>
      </c>
      <c r="Q31" s="23">
        <f>ROUND(SUMPRODUCT($E$29:Q$29,$E$6:Q$6)*VLOOKUP($B31,Leistungen,5,0),0)*VLOOKUP($B31,Leistungen,4,0)-SUM($E31:P31)</f>
        <v>0</v>
      </c>
      <c r="R31" s="23">
        <f>ROUND(SUMPRODUCT($E$29:R$29,$E$6:R$6)*VLOOKUP($B31,Leistungen,5,0),0)*VLOOKUP($B31,Leistungen,4,0)-SUM($E31:Q31)</f>
        <v>0</v>
      </c>
      <c r="S31" s="23">
        <f>ROUND(SUMPRODUCT($E$29:S$29,$E$6:S$6)*VLOOKUP($B31,Leistungen,5,0),0)*VLOOKUP($B31,Leistungen,4,0)-SUM($E31:R31)</f>
        <v>0</v>
      </c>
      <c r="T31" s="23">
        <f>ROUND(SUMPRODUCT($E$29:T$29,$E$6:T$6)*VLOOKUP($B31,Leistungen,5,0),0)*VLOOKUP($B31,Leistungen,4,0)-SUM($E31:S31)</f>
        <v>0</v>
      </c>
      <c r="U31" s="23">
        <f>ROUND(SUMPRODUCT($E$29:U$29,$E$6:U$6)*VLOOKUP($B31,Leistungen,5,0),0)*VLOOKUP($B31,Leistungen,4,0)-SUM($E31:T31)</f>
        <v>0</v>
      </c>
      <c r="V31" s="23">
        <f>ROUND(SUMPRODUCT($E$29:V$29,$E$6:V$6)*VLOOKUP($B31,Leistungen,5,0),0)*VLOOKUP($B31,Leistungen,4,0)-SUM($E31:U31)</f>
        <v>0</v>
      </c>
      <c r="W31" s="23">
        <f>ROUND(SUMPRODUCT($E$29:W$29,$E$6:W$6)*VLOOKUP($B31,Leistungen,5,0),0)*VLOOKUP($B31,Leistungen,4,0)-SUM($E31:V31)</f>
        <v>0</v>
      </c>
      <c r="X31" s="23">
        <f>ROUND(SUMPRODUCT($E$29:X$29,$E$6:X$6)*VLOOKUP($B31,Leistungen,5,0),0)*VLOOKUP($B31,Leistungen,4,0)-SUM($E31:W31)</f>
        <v>0</v>
      </c>
      <c r="Y31" s="23">
        <f>ROUND(SUMPRODUCT($E$29:Y$29,$E$6:Y$6)*VLOOKUP($B31,Leistungen,5,0),0)*VLOOKUP($B31,Leistungen,4,0)-SUM($E31:X31)</f>
        <v>0</v>
      </c>
      <c r="Z31" s="23">
        <f>ROUND(SUMPRODUCT($E$29:Z$29,$E$6:Z$6)*VLOOKUP($B31,Leistungen,5,0),0)*VLOOKUP($B31,Leistungen,4,0)-SUM($E31:Y31)</f>
        <v>0</v>
      </c>
      <c r="AA31" s="23">
        <f>ROUND(SUMPRODUCT($E$29:AA$29,$E$6:AA$6)*VLOOKUP($B31,Leistungen,5,0),0)*VLOOKUP($B31,Leistungen,4,0)-SUM($E31:Z31)</f>
        <v>0</v>
      </c>
      <c r="AB31" s="23">
        <f>ROUND(SUMPRODUCT($E$29:AB$29,$E$6:AB$6)*VLOOKUP($B31,Leistungen,5,0),0)*VLOOKUP($B31,Leistungen,4,0)-SUM($E31:AA31)</f>
        <v>0</v>
      </c>
      <c r="AC31" s="23">
        <f>ROUND(SUMPRODUCT($E$29:AC$29,$E$6:AC$6)*VLOOKUP($B31,Leistungen,5,0),0)*VLOOKUP($B31,Leistungen,4,0)-SUM($E31:AB31)</f>
        <v>0</v>
      </c>
      <c r="AD31" s="23">
        <f>ROUND(SUMPRODUCT($E$29:AD$29,$E$6:AD$6)*VLOOKUP($B31,Leistungen,5,0),0)*VLOOKUP($B31,Leistungen,4,0)-SUM($E31:AC31)</f>
        <v>0</v>
      </c>
      <c r="AE31" s="23">
        <f>ROUND(SUMPRODUCT($E$29:AE$29,$E$6:AE$6)*VLOOKUP($B31,Leistungen,5,0),0)*VLOOKUP($B31,Leistungen,4,0)-SUM($E31:AD31)</f>
        <v>0</v>
      </c>
      <c r="AF31" s="23">
        <f>ROUND(SUMPRODUCT($E$29:AF$29,$E$6:AF$6)*VLOOKUP($B31,Leistungen,5,0),0)*VLOOKUP($B31,Leistungen,4,0)-SUM($E31:AE31)</f>
        <v>0</v>
      </c>
      <c r="AG31" s="23">
        <f>ROUND(SUMPRODUCT($E$29:AG$29,$E$6:AG$6)*VLOOKUP($B31,Leistungen,5,0),0)*VLOOKUP($B31,Leistungen,4,0)-SUM($E31:AF31)</f>
        <v>0</v>
      </c>
      <c r="AH31" s="23">
        <f>ROUND(SUMPRODUCT($E$29:AH$29,$E$6:AH$6)*VLOOKUP($B31,Leistungen,5,0),0)*VLOOKUP($B31,Leistungen,4,0)-SUM($E31:AG31)</f>
        <v>0</v>
      </c>
      <c r="AI31" s="23">
        <f>ROUND(SUMPRODUCT($E$29:AI$29,$E$6:AI$6)*VLOOKUP($B31,Leistungen,5,0),0)*VLOOKUP($B31,Leistungen,4,0)-SUM($E31:AH31)</f>
        <v>0</v>
      </c>
      <c r="AJ31" s="23">
        <f>ROUND(SUMPRODUCT($E$29:AJ$29,$E$6:AJ$6)*VLOOKUP($B31,Leistungen,5,0),0)*VLOOKUP($B31,Leistungen,4,0)-SUM($E31:AI31)</f>
        <v>0</v>
      </c>
      <c r="AK31" s="23">
        <f>ROUND(SUMPRODUCT($E$29:AK$29,$E$6:AK$6)*VLOOKUP($B31,Leistungen,5,0),0)*VLOOKUP($B31,Leistungen,4,0)-SUM($E31:AJ31)</f>
        <v>0</v>
      </c>
      <c r="AL31" s="23">
        <f>ROUND(SUMPRODUCT($E$29:AL$29,$E$6:AL$6)*VLOOKUP($B31,Leistungen,5,0),0)*VLOOKUP($B31,Leistungen,4,0)-SUM($E31:AK31)</f>
        <v>0</v>
      </c>
      <c r="AM31" s="23">
        <f>ROUND(SUMPRODUCT($E$29:AM$29,$E$6:AM$6)*VLOOKUP($B31,Leistungen,5,0),0)*VLOOKUP($B31,Leistungen,4,0)-SUM($E31:AL31)</f>
        <v>0</v>
      </c>
      <c r="AN31" s="23">
        <f>ROUND(SUMPRODUCT($E$29:AN$29,$E$6:AN$6)*VLOOKUP($B31,Leistungen,5,0),0)*VLOOKUP($B31,Leistungen,4,0)-SUM($E31:AM31)</f>
        <v>0</v>
      </c>
    </row>
    <row r="32" spans="1:47" ht="5.4" customHeight="1" x14ac:dyDescent="0.25">
      <c r="A32" s="4"/>
      <c r="B32" s="4"/>
      <c r="C32" s="4"/>
      <c r="D32" s="4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6"/>
      <c r="AP32" s="6"/>
      <c r="AQ32" s="6"/>
      <c r="AR32" s="6"/>
      <c r="AS32" s="6"/>
      <c r="AT32" s="6"/>
      <c r="AU32" s="6"/>
    </row>
    <row r="33" spans="1:47" ht="14.4" x14ac:dyDescent="0.3">
      <c r="B33" s="18"/>
      <c r="C33" s="18" t="s">
        <v>22</v>
      </c>
      <c r="D33" s="4"/>
      <c r="E33" s="19">
        <v>1</v>
      </c>
      <c r="F33" s="19">
        <v>1</v>
      </c>
      <c r="G33" s="19">
        <v>1</v>
      </c>
      <c r="H33" s="19">
        <v>1</v>
      </c>
      <c r="I33" s="19">
        <v>1</v>
      </c>
      <c r="J33" s="19">
        <v>1</v>
      </c>
      <c r="K33" s="19">
        <v>1</v>
      </c>
      <c r="L33" s="19">
        <v>1</v>
      </c>
      <c r="M33" s="19">
        <v>1</v>
      </c>
      <c r="N33" s="19">
        <v>1</v>
      </c>
      <c r="O33" s="19">
        <v>1</v>
      </c>
      <c r="P33" s="19">
        <v>1</v>
      </c>
      <c r="Q33" s="19">
        <v>1</v>
      </c>
      <c r="R33" s="19">
        <v>1</v>
      </c>
      <c r="S33" s="19">
        <v>1</v>
      </c>
      <c r="T33" s="19">
        <v>1</v>
      </c>
      <c r="U33" s="19">
        <v>1</v>
      </c>
      <c r="V33" s="19">
        <v>1</v>
      </c>
      <c r="W33" s="19">
        <v>1</v>
      </c>
      <c r="X33" s="19">
        <v>1</v>
      </c>
      <c r="Y33" s="19">
        <v>1</v>
      </c>
      <c r="Z33" s="19">
        <v>1</v>
      </c>
      <c r="AA33" s="19">
        <v>1</v>
      </c>
      <c r="AB33" s="19">
        <v>1</v>
      </c>
      <c r="AC33" s="19">
        <v>1</v>
      </c>
      <c r="AD33" s="19">
        <v>1</v>
      </c>
      <c r="AE33" s="19">
        <v>1</v>
      </c>
      <c r="AF33" s="19">
        <v>1</v>
      </c>
      <c r="AG33" s="19">
        <v>1</v>
      </c>
      <c r="AH33" s="19">
        <v>1</v>
      </c>
      <c r="AI33" s="19">
        <v>1</v>
      </c>
      <c r="AJ33" s="19">
        <v>1</v>
      </c>
      <c r="AK33" s="19">
        <v>1</v>
      </c>
      <c r="AL33" s="19">
        <v>1</v>
      </c>
      <c r="AM33" s="19">
        <v>1</v>
      </c>
      <c r="AN33" s="19">
        <v>1</v>
      </c>
      <c r="AO33" s="6"/>
      <c r="AP33" s="6"/>
      <c r="AQ33" s="6"/>
      <c r="AR33" s="6"/>
      <c r="AS33" s="6"/>
      <c r="AT33" s="6"/>
      <c r="AU33" s="6"/>
    </row>
    <row r="34" spans="1:47" s="13" customFormat="1" ht="14.4" x14ac:dyDescent="0.3">
      <c r="A34" s="13" t="s">
        <v>23</v>
      </c>
      <c r="E34" s="25">
        <f t="shared" ref="E34:AN34" si="6">E35+E38+E69</f>
        <v>38053.111111111109</v>
      </c>
      <c r="F34" s="25">
        <f t="shared" si="6"/>
        <v>33577</v>
      </c>
      <c r="G34" s="25">
        <f t="shared" si="6"/>
        <v>34594</v>
      </c>
      <c r="H34" s="25">
        <f t="shared" si="6"/>
        <v>34777.777777777781</v>
      </c>
      <c r="I34" s="25">
        <f t="shared" si="6"/>
        <v>36362.555555555555</v>
      </c>
      <c r="J34" s="25">
        <f t="shared" si="6"/>
        <v>36051.333333333336</v>
      </c>
      <c r="K34" s="25">
        <f t="shared" si="6"/>
        <v>44871.666666666664</v>
      </c>
      <c r="L34" s="25">
        <f t="shared" si="6"/>
        <v>42962</v>
      </c>
      <c r="M34" s="25">
        <f t="shared" si="6"/>
        <v>48425.666666666657</v>
      </c>
      <c r="N34" s="25">
        <f t="shared" si="6"/>
        <v>47286.555555555547</v>
      </c>
      <c r="O34" s="25">
        <f t="shared" si="6"/>
        <v>49570</v>
      </c>
      <c r="P34" s="25">
        <f t="shared" si="6"/>
        <v>45124.333333333336</v>
      </c>
      <c r="Q34" s="25">
        <f t="shared" si="6"/>
        <v>47936.555555555547</v>
      </c>
      <c r="R34" s="25">
        <f t="shared" si="6"/>
        <v>47936.888888888883</v>
      </c>
      <c r="S34" s="25">
        <f t="shared" si="6"/>
        <v>45685.111111111117</v>
      </c>
      <c r="T34" s="25">
        <f t="shared" si="6"/>
        <v>46642.555555555562</v>
      </c>
      <c r="U34" s="25">
        <f t="shared" si="6"/>
        <v>44510.555555555562</v>
      </c>
      <c r="V34" s="25">
        <f t="shared" si="6"/>
        <v>46482.555555555562</v>
      </c>
      <c r="W34" s="25">
        <f t="shared" si="6"/>
        <v>51717.333333333328</v>
      </c>
      <c r="X34" s="25">
        <f t="shared" si="6"/>
        <v>50324</v>
      </c>
      <c r="Y34" s="25">
        <f t="shared" si="6"/>
        <v>51121.555555555562</v>
      </c>
      <c r="Z34" s="25">
        <f t="shared" si="6"/>
        <v>50641.777777777774</v>
      </c>
      <c r="AA34" s="25">
        <f t="shared" si="6"/>
        <v>51141.777777777774</v>
      </c>
      <c r="AB34" s="25">
        <f t="shared" si="6"/>
        <v>46888.222222222219</v>
      </c>
      <c r="AC34" s="25">
        <f t="shared" si="6"/>
        <v>46946.222222222219</v>
      </c>
      <c r="AD34" s="25">
        <f t="shared" si="6"/>
        <v>46350.444444444438</v>
      </c>
      <c r="AE34" s="25">
        <f t="shared" si="6"/>
        <v>54499.333333333328</v>
      </c>
      <c r="AF34" s="25">
        <f t="shared" si="6"/>
        <v>46946.222222222219</v>
      </c>
      <c r="AG34" s="25">
        <f t="shared" si="6"/>
        <v>49170.222222222219</v>
      </c>
      <c r="AH34" s="25">
        <f t="shared" si="6"/>
        <v>46946.222222222219</v>
      </c>
      <c r="AI34" s="25">
        <f t="shared" si="6"/>
        <v>49337.555555555562</v>
      </c>
      <c r="AJ34" s="25">
        <f t="shared" si="6"/>
        <v>52925.777777777774</v>
      </c>
      <c r="AK34" s="25">
        <f t="shared" si="6"/>
        <v>52929.555555555562</v>
      </c>
      <c r="AL34" s="25">
        <f t="shared" si="6"/>
        <v>47924</v>
      </c>
      <c r="AM34" s="25">
        <f t="shared" si="6"/>
        <v>53579.555555555562</v>
      </c>
      <c r="AN34" s="25">
        <f t="shared" si="6"/>
        <v>47168.222222222219</v>
      </c>
    </row>
    <row r="35" spans="1:47" s="13" customFormat="1" ht="14.4" x14ac:dyDescent="0.3">
      <c r="A35" s="13" t="s">
        <v>24</v>
      </c>
      <c r="E35" s="14">
        <f t="shared" ref="E35:AN35" si="7">SUM(E36:E37)</f>
        <v>8620</v>
      </c>
      <c r="F35" s="14">
        <f t="shared" si="7"/>
        <v>4238</v>
      </c>
      <c r="G35" s="14">
        <f t="shared" si="7"/>
        <v>4650</v>
      </c>
      <c r="H35" s="14">
        <f t="shared" si="7"/>
        <v>4296</v>
      </c>
      <c r="I35" s="14">
        <f t="shared" si="7"/>
        <v>4738</v>
      </c>
      <c r="J35" s="14">
        <f t="shared" si="7"/>
        <v>4736</v>
      </c>
      <c r="K35" s="14">
        <f t="shared" si="7"/>
        <v>11096</v>
      </c>
      <c r="L35" s="14">
        <f t="shared" si="7"/>
        <v>9388</v>
      </c>
      <c r="M35" s="14">
        <f t="shared" si="7"/>
        <v>12714</v>
      </c>
      <c r="N35" s="14">
        <f t="shared" si="7"/>
        <v>11064</v>
      </c>
      <c r="O35" s="14">
        <f t="shared" si="7"/>
        <v>13818</v>
      </c>
      <c r="P35" s="14">
        <f t="shared" si="7"/>
        <v>10784</v>
      </c>
      <c r="Q35" s="14">
        <f t="shared" si="7"/>
        <v>11714</v>
      </c>
      <c r="R35" s="14">
        <f t="shared" si="7"/>
        <v>13126</v>
      </c>
      <c r="S35" s="14">
        <f t="shared" si="7"/>
        <v>11654</v>
      </c>
      <c r="T35" s="14">
        <f t="shared" si="7"/>
        <v>13566</v>
      </c>
      <c r="U35" s="14">
        <f t="shared" si="7"/>
        <v>11434</v>
      </c>
      <c r="V35" s="14">
        <f t="shared" si="7"/>
        <v>13406</v>
      </c>
      <c r="W35" s="14">
        <f t="shared" si="7"/>
        <v>15804</v>
      </c>
      <c r="X35" s="14">
        <f t="shared" si="7"/>
        <v>16024</v>
      </c>
      <c r="Y35" s="14">
        <f t="shared" si="7"/>
        <v>15746</v>
      </c>
      <c r="Z35" s="14">
        <f t="shared" si="7"/>
        <v>15804</v>
      </c>
      <c r="AA35" s="14">
        <f t="shared" si="7"/>
        <v>16304</v>
      </c>
      <c r="AB35" s="14">
        <f t="shared" si="7"/>
        <v>13126</v>
      </c>
      <c r="AC35" s="14">
        <f t="shared" si="7"/>
        <v>13184</v>
      </c>
      <c r="AD35" s="14">
        <f t="shared" si="7"/>
        <v>13126</v>
      </c>
      <c r="AE35" s="14">
        <f t="shared" si="7"/>
        <v>18586</v>
      </c>
      <c r="AF35" s="14">
        <f t="shared" si="7"/>
        <v>13184</v>
      </c>
      <c r="AG35" s="14">
        <f t="shared" si="7"/>
        <v>15408</v>
      </c>
      <c r="AH35" s="14">
        <f t="shared" si="7"/>
        <v>13184</v>
      </c>
      <c r="AI35" s="14">
        <f t="shared" si="7"/>
        <v>13962</v>
      </c>
      <c r="AJ35" s="14">
        <f t="shared" si="7"/>
        <v>18088</v>
      </c>
      <c r="AK35" s="14">
        <f t="shared" si="7"/>
        <v>17554</v>
      </c>
      <c r="AL35" s="14">
        <f t="shared" si="7"/>
        <v>13624</v>
      </c>
      <c r="AM35" s="14">
        <f t="shared" si="7"/>
        <v>18204</v>
      </c>
      <c r="AN35" s="14">
        <f t="shared" si="7"/>
        <v>13406</v>
      </c>
    </row>
    <row r="36" spans="1:47" ht="14.4" x14ac:dyDescent="0.3">
      <c r="B36" s="26" t="s">
        <v>25</v>
      </c>
      <c r="C36" s="26"/>
      <c r="D36" s="26"/>
      <c r="E36" s="27">
        <v>6000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7" s="29" customFormat="1" ht="14.4" x14ac:dyDescent="0.3">
      <c r="B37" s="99" t="s">
        <v>26</v>
      </c>
      <c r="C37" s="30"/>
      <c r="D37" s="30"/>
      <c r="E37" s="27">
        <f>E10*Franchise!$E$6</f>
        <v>2620</v>
      </c>
      <c r="F37" s="27">
        <f>F10*Franchise!$E$6</f>
        <v>4238</v>
      </c>
      <c r="G37" s="27">
        <f>G10*Franchise!$E$6</f>
        <v>4650</v>
      </c>
      <c r="H37" s="27">
        <f>H10*Franchise!$E$6</f>
        <v>4296</v>
      </c>
      <c r="I37" s="27">
        <f>I10*Franchise!$E$6</f>
        <v>4738</v>
      </c>
      <c r="J37" s="27">
        <f>J10*Franchise!$E$6</f>
        <v>4736</v>
      </c>
      <c r="K37" s="27">
        <f>K10*Franchise!$E$6</f>
        <v>11096</v>
      </c>
      <c r="L37" s="27">
        <f>L10*Franchise!$E$6</f>
        <v>9388</v>
      </c>
      <c r="M37" s="27">
        <f>M10*Franchise!$E$6</f>
        <v>12714</v>
      </c>
      <c r="N37" s="27">
        <f>N10*Franchise!$E$6</f>
        <v>11064</v>
      </c>
      <c r="O37" s="27">
        <f>O10*Franchise!$E$6</f>
        <v>13818</v>
      </c>
      <c r="P37" s="27">
        <f>P10*Franchise!$E$6</f>
        <v>10784</v>
      </c>
      <c r="Q37" s="27">
        <f>Q10*Franchise!$E$6</f>
        <v>11714</v>
      </c>
      <c r="R37" s="27">
        <f>R10*Franchise!$E$6</f>
        <v>13126</v>
      </c>
      <c r="S37" s="27">
        <f>S10*Franchise!$E$6</f>
        <v>11654</v>
      </c>
      <c r="T37" s="27">
        <f>T10*Franchise!$E$6</f>
        <v>13566</v>
      </c>
      <c r="U37" s="27">
        <f>U10*Franchise!$E$6</f>
        <v>11434</v>
      </c>
      <c r="V37" s="27">
        <f>V10*Franchise!$E$6</f>
        <v>13406</v>
      </c>
      <c r="W37" s="27">
        <f>W10*Franchise!$E$6</f>
        <v>15804</v>
      </c>
      <c r="X37" s="27">
        <f>X10*Franchise!$E$6</f>
        <v>16024</v>
      </c>
      <c r="Y37" s="27">
        <f>Y10*Franchise!$E$6</f>
        <v>15746</v>
      </c>
      <c r="Z37" s="27">
        <f>Z10*Franchise!$E$6</f>
        <v>15804</v>
      </c>
      <c r="AA37" s="27">
        <f>AA10*Franchise!$E$6</f>
        <v>16304</v>
      </c>
      <c r="AB37" s="27">
        <f>AB10*Franchise!$E$6</f>
        <v>13126</v>
      </c>
      <c r="AC37" s="27">
        <f>AC10*Franchise!$E$6</f>
        <v>13184</v>
      </c>
      <c r="AD37" s="27">
        <f>AD10*Franchise!$E$6</f>
        <v>13126</v>
      </c>
      <c r="AE37" s="27">
        <f>AE10*Franchise!$E$6</f>
        <v>18586</v>
      </c>
      <c r="AF37" s="27">
        <f>AF10*Franchise!$E$6</f>
        <v>13184</v>
      </c>
      <c r="AG37" s="27">
        <f>AG10*Franchise!$E$6</f>
        <v>15408</v>
      </c>
      <c r="AH37" s="27">
        <f>AH10*Franchise!$E$6</f>
        <v>13184</v>
      </c>
      <c r="AI37" s="27">
        <f>AI10*Franchise!$E$6</f>
        <v>13962</v>
      </c>
      <c r="AJ37" s="27">
        <f>AJ10*Franchise!$E$6</f>
        <v>18088</v>
      </c>
      <c r="AK37" s="27">
        <f>AK10*Franchise!$E$6</f>
        <v>17554</v>
      </c>
      <c r="AL37" s="27">
        <f>AL10*Franchise!$E$6</f>
        <v>13624</v>
      </c>
      <c r="AM37" s="27">
        <f>AM10*Franchise!$E$6</f>
        <v>18204</v>
      </c>
      <c r="AN37" s="27">
        <f>AN10*Franchise!$E$6</f>
        <v>13406</v>
      </c>
    </row>
    <row r="38" spans="1:47" s="13" customFormat="1" ht="14.4" x14ac:dyDescent="0.3">
      <c r="A38" s="13" t="s">
        <v>27</v>
      </c>
      <c r="E38" s="14">
        <f t="shared" ref="E38:AN38" si="8">E40+E42+E43+E46+E48+E49+E52+E54+E55+E58+E60+E61+E64+E66+E67</f>
        <v>19333.111111111113</v>
      </c>
      <c r="F38" s="14">
        <f t="shared" si="8"/>
        <v>19239</v>
      </c>
      <c r="G38" s="14">
        <f t="shared" si="8"/>
        <v>19844</v>
      </c>
      <c r="H38" s="14">
        <f t="shared" si="8"/>
        <v>20381.777777777781</v>
      </c>
      <c r="I38" s="14">
        <f t="shared" si="8"/>
        <v>21524.555555555555</v>
      </c>
      <c r="J38" s="14">
        <f t="shared" si="8"/>
        <v>21215.333333333336</v>
      </c>
      <c r="K38" s="14">
        <f t="shared" si="8"/>
        <v>23675.666666666664</v>
      </c>
      <c r="L38" s="14">
        <f t="shared" si="8"/>
        <v>23474</v>
      </c>
      <c r="M38" s="14">
        <f t="shared" si="8"/>
        <v>25611.666666666661</v>
      </c>
      <c r="N38" s="14">
        <f t="shared" si="8"/>
        <v>26122.555555555551</v>
      </c>
      <c r="O38" s="14">
        <f t="shared" si="8"/>
        <v>25652</v>
      </c>
      <c r="P38" s="14">
        <f t="shared" si="8"/>
        <v>24240.333333333336</v>
      </c>
      <c r="Q38" s="14">
        <f t="shared" si="8"/>
        <v>26122.555555555551</v>
      </c>
      <c r="R38" s="14">
        <f t="shared" si="8"/>
        <v>24710.888888888883</v>
      </c>
      <c r="S38" s="14">
        <f t="shared" si="8"/>
        <v>23931.111111111117</v>
      </c>
      <c r="T38" s="14">
        <f t="shared" si="8"/>
        <v>22976.555555555558</v>
      </c>
      <c r="U38" s="14">
        <f t="shared" si="8"/>
        <v>22976.555555555558</v>
      </c>
      <c r="V38" s="14">
        <f t="shared" si="8"/>
        <v>22976.555555555558</v>
      </c>
      <c r="W38" s="14">
        <f t="shared" si="8"/>
        <v>25813.333333333332</v>
      </c>
      <c r="X38" s="14">
        <f t="shared" si="8"/>
        <v>24200</v>
      </c>
      <c r="Y38" s="14">
        <f t="shared" si="8"/>
        <v>25275.555555555558</v>
      </c>
      <c r="Z38" s="14">
        <f t="shared" si="8"/>
        <v>24737.777777777774</v>
      </c>
      <c r="AA38" s="14">
        <f t="shared" si="8"/>
        <v>24737.777777777774</v>
      </c>
      <c r="AB38" s="14">
        <f t="shared" si="8"/>
        <v>23662.222222222223</v>
      </c>
      <c r="AC38" s="14">
        <f t="shared" si="8"/>
        <v>23662.222222222223</v>
      </c>
      <c r="AD38" s="14">
        <f t="shared" si="8"/>
        <v>23124.444444444442</v>
      </c>
      <c r="AE38" s="14">
        <f t="shared" si="8"/>
        <v>25813.333333333332</v>
      </c>
      <c r="AF38" s="14">
        <f t="shared" si="8"/>
        <v>23662.222222222223</v>
      </c>
      <c r="AG38" s="14">
        <f t="shared" si="8"/>
        <v>23662.222222222223</v>
      </c>
      <c r="AH38" s="14">
        <f t="shared" si="8"/>
        <v>23662.222222222223</v>
      </c>
      <c r="AI38" s="14">
        <f t="shared" si="8"/>
        <v>25275.555555555558</v>
      </c>
      <c r="AJ38" s="14">
        <f t="shared" si="8"/>
        <v>24737.777777777774</v>
      </c>
      <c r="AK38" s="14">
        <f t="shared" si="8"/>
        <v>25275.555555555558</v>
      </c>
      <c r="AL38" s="14">
        <f t="shared" si="8"/>
        <v>24200</v>
      </c>
      <c r="AM38" s="14">
        <f t="shared" si="8"/>
        <v>25275.555555555558</v>
      </c>
      <c r="AN38" s="14">
        <f t="shared" si="8"/>
        <v>23662.222222222223</v>
      </c>
    </row>
    <row r="39" spans="1:47" ht="14.4" x14ac:dyDescent="0.3">
      <c r="B39" s="26" t="s">
        <v>28</v>
      </c>
      <c r="C39" s="26"/>
      <c r="D39" s="26"/>
      <c r="E39" s="31">
        <v>1</v>
      </c>
      <c r="F39" s="31">
        <v>1</v>
      </c>
      <c r="G39" s="31">
        <v>1</v>
      </c>
      <c r="H39" s="31">
        <v>1</v>
      </c>
      <c r="I39" s="31">
        <v>1</v>
      </c>
      <c r="J39" s="31">
        <v>1</v>
      </c>
      <c r="K39" s="31">
        <v>1</v>
      </c>
      <c r="L39" s="31">
        <v>1</v>
      </c>
      <c r="M39" s="31">
        <v>1</v>
      </c>
      <c r="N39" s="31">
        <v>1</v>
      </c>
      <c r="O39" s="31">
        <v>1</v>
      </c>
      <c r="P39" s="31">
        <v>1</v>
      </c>
      <c r="Q39" s="31">
        <v>1</v>
      </c>
      <c r="R39" s="31">
        <v>1</v>
      </c>
      <c r="S39" s="31">
        <v>1</v>
      </c>
      <c r="T39" s="31">
        <v>1</v>
      </c>
      <c r="U39" s="31">
        <v>1</v>
      </c>
      <c r="V39" s="31">
        <v>1</v>
      </c>
      <c r="W39" s="31">
        <v>1</v>
      </c>
      <c r="X39" s="31">
        <v>1</v>
      </c>
      <c r="Y39" s="31">
        <v>1</v>
      </c>
      <c r="Z39" s="31">
        <v>1</v>
      </c>
      <c r="AA39" s="31">
        <v>1</v>
      </c>
      <c r="AB39" s="31">
        <v>1</v>
      </c>
      <c r="AC39" s="31">
        <v>1</v>
      </c>
      <c r="AD39" s="31">
        <v>1</v>
      </c>
      <c r="AE39" s="31">
        <v>1</v>
      </c>
      <c r="AF39" s="31">
        <v>1</v>
      </c>
      <c r="AG39" s="31">
        <v>1</v>
      </c>
      <c r="AH39" s="31">
        <v>1</v>
      </c>
      <c r="AI39" s="31">
        <v>1</v>
      </c>
      <c r="AJ39" s="31">
        <v>1</v>
      </c>
      <c r="AK39" s="31">
        <v>1</v>
      </c>
      <c r="AL39" s="31">
        <v>1</v>
      </c>
      <c r="AM39" s="31">
        <v>1</v>
      </c>
      <c r="AN39" s="31">
        <v>1</v>
      </c>
    </row>
    <row r="40" spans="1:47" ht="14.4" x14ac:dyDescent="0.3">
      <c r="C40" s="26" t="str">
        <f>VLOOKUP(B39,Personal,2,0)</f>
        <v>Mitarbeiter Finanzierung</v>
      </c>
      <c r="D40" s="26"/>
      <c r="E40" s="32">
        <f t="shared" ref="E40:AN40" si="9">VLOOKUP($B39,Personal,3,0)*E39</f>
        <v>3500</v>
      </c>
      <c r="F40" s="32">
        <f t="shared" si="9"/>
        <v>3500</v>
      </c>
      <c r="G40" s="32">
        <f t="shared" si="9"/>
        <v>3500</v>
      </c>
      <c r="H40" s="32">
        <f t="shared" si="9"/>
        <v>3500</v>
      </c>
      <c r="I40" s="32">
        <f t="shared" si="9"/>
        <v>3500</v>
      </c>
      <c r="J40" s="32">
        <f t="shared" si="9"/>
        <v>3500</v>
      </c>
      <c r="K40" s="32">
        <f t="shared" si="9"/>
        <v>3500</v>
      </c>
      <c r="L40" s="32">
        <f t="shared" si="9"/>
        <v>3500</v>
      </c>
      <c r="M40" s="32">
        <f t="shared" si="9"/>
        <v>3500</v>
      </c>
      <c r="N40" s="32">
        <f t="shared" si="9"/>
        <v>3500</v>
      </c>
      <c r="O40" s="32">
        <f t="shared" si="9"/>
        <v>3500</v>
      </c>
      <c r="P40" s="32">
        <f t="shared" si="9"/>
        <v>3500</v>
      </c>
      <c r="Q40" s="32">
        <f t="shared" si="9"/>
        <v>3500</v>
      </c>
      <c r="R40" s="32">
        <f t="shared" si="9"/>
        <v>3500</v>
      </c>
      <c r="S40" s="32">
        <f t="shared" si="9"/>
        <v>3500</v>
      </c>
      <c r="T40" s="32">
        <f t="shared" si="9"/>
        <v>3500</v>
      </c>
      <c r="U40" s="32">
        <f t="shared" si="9"/>
        <v>3500</v>
      </c>
      <c r="V40" s="32">
        <f t="shared" si="9"/>
        <v>3500</v>
      </c>
      <c r="W40" s="32">
        <f t="shared" si="9"/>
        <v>3500</v>
      </c>
      <c r="X40" s="32">
        <f t="shared" si="9"/>
        <v>3500</v>
      </c>
      <c r="Y40" s="32">
        <f t="shared" si="9"/>
        <v>3500</v>
      </c>
      <c r="Z40" s="32">
        <f t="shared" si="9"/>
        <v>3500</v>
      </c>
      <c r="AA40" s="32">
        <f t="shared" si="9"/>
        <v>3500</v>
      </c>
      <c r="AB40" s="32">
        <f t="shared" si="9"/>
        <v>3500</v>
      </c>
      <c r="AC40" s="32">
        <f t="shared" si="9"/>
        <v>3500</v>
      </c>
      <c r="AD40" s="32">
        <f t="shared" si="9"/>
        <v>3500</v>
      </c>
      <c r="AE40" s="32">
        <f t="shared" si="9"/>
        <v>3500</v>
      </c>
      <c r="AF40" s="32">
        <f t="shared" si="9"/>
        <v>3500</v>
      </c>
      <c r="AG40" s="32">
        <f t="shared" si="9"/>
        <v>3500</v>
      </c>
      <c r="AH40" s="32">
        <f t="shared" si="9"/>
        <v>3500</v>
      </c>
      <c r="AI40" s="32">
        <f t="shared" si="9"/>
        <v>3500</v>
      </c>
      <c r="AJ40" s="32">
        <f t="shared" si="9"/>
        <v>3500</v>
      </c>
      <c r="AK40" s="32">
        <f t="shared" si="9"/>
        <v>3500</v>
      </c>
      <c r="AL40" s="32">
        <f t="shared" si="9"/>
        <v>3500</v>
      </c>
      <c r="AM40" s="32">
        <f t="shared" si="9"/>
        <v>3500</v>
      </c>
      <c r="AN40" s="32">
        <f t="shared" si="9"/>
        <v>3500</v>
      </c>
    </row>
    <row r="41" spans="1:47" ht="14.4" x14ac:dyDescent="0.3">
      <c r="C41" s="26" t="s">
        <v>29</v>
      </c>
      <c r="D41" s="26"/>
      <c r="E41" s="32">
        <f t="shared" ref="E41:AN41" si="10">VLOOKUP($B39,Personal,5,0)*E$6*E39*E$13</f>
        <v>4309.2592592592591</v>
      </c>
      <c r="F41" s="32">
        <f t="shared" si="10"/>
        <v>5494.3055555555557</v>
      </c>
      <c r="G41" s="32">
        <f t="shared" si="10"/>
        <v>5817.4999999999991</v>
      </c>
      <c r="H41" s="32">
        <f t="shared" si="10"/>
        <v>7325.7407407407418</v>
      </c>
      <c r="I41" s="32">
        <f t="shared" si="10"/>
        <v>10234.490740740741</v>
      </c>
      <c r="J41" s="32">
        <f t="shared" si="10"/>
        <v>9695.8333333333339</v>
      </c>
      <c r="K41" s="32">
        <f t="shared" si="10"/>
        <v>15836.527777777777</v>
      </c>
      <c r="L41" s="32">
        <f t="shared" si="10"/>
        <v>15513.333333333332</v>
      </c>
      <c r="M41" s="32">
        <f t="shared" si="10"/>
        <v>18422.083333333336</v>
      </c>
      <c r="N41" s="32">
        <f t="shared" si="10"/>
        <v>20468.981481481482</v>
      </c>
      <c r="O41" s="32">
        <f t="shared" si="10"/>
        <v>19391.666666666664</v>
      </c>
      <c r="P41" s="32">
        <f t="shared" si="10"/>
        <v>16159.722222222223</v>
      </c>
      <c r="Q41" s="32">
        <f t="shared" si="10"/>
        <v>20468.981481481482</v>
      </c>
      <c r="R41" s="32">
        <f t="shared" si="10"/>
        <v>17237.037037037036</v>
      </c>
      <c r="S41" s="32">
        <f t="shared" si="10"/>
        <v>21546.296296296296</v>
      </c>
      <c r="T41" s="32">
        <f t="shared" si="10"/>
        <v>18314.351851851854</v>
      </c>
      <c r="U41" s="32">
        <f t="shared" si="10"/>
        <v>18314.351851851854</v>
      </c>
      <c r="V41" s="32">
        <f t="shared" si="10"/>
        <v>18314.351851851854</v>
      </c>
      <c r="W41" s="32">
        <f t="shared" si="10"/>
        <v>22623.611111111113</v>
      </c>
      <c r="X41" s="32">
        <f t="shared" si="10"/>
        <v>19391.666666666664</v>
      </c>
      <c r="Y41" s="32">
        <f t="shared" si="10"/>
        <v>21546.296296296296</v>
      </c>
      <c r="Z41" s="32">
        <f t="shared" si="10"/>
        <v>20468.981481481482</v>
      </c>
      <c r="AA41" s="32">
        <f t="shared" si="10"/>
        <v>20468.981481481482</v>
      </c>
      <c r="AB41" s="32">
        <f t="shared" si="10"/>
        <v>18314.351851851854</v>
      </c>
      <c r="AC41" s="32">
        <f t="shared" si="10"/>
        <v>18314.351851851854</v>
      </c>
      <c r="AD41" s="32">
        <f t="shared" si="10"/>
        <v>17237.037037037036</v>
      </c>
      <c r="AE41" s="32">
        <f t="shared" si="10"/>
        <v>22623.611111111113</v>
      </c>
      <c r="AF41" s="32">
        <f t="shared" si="10"/>
        <v>18314.351851851854</v>
      </c>
      <c r="AG41" s="32">
        <f t="shared" si="10"/>
        <v>18314.351851851854</v>
      </c>
      <c r="AH41" s="32">
        <f t="shared" si="10"/>
        <v>18314.351851851854</v>
      </c>
      <c r="AI41" s="32">
        <f t="shared" si="10"/>
        <v>21546.296296296296</v>
      </c>
      <c r="AJ41" s="32">
        <f t="shared" si="10"/>
        <v>20468.981481481482</v>
      </c>
      <c r="AK41" s="32">
        <f t="shared" si="10"/>
        <v>21546.296296296296</v>
      </c>
      <c r="AL41" s="32">
        <f t="shared" si="10"/>
        <v>19391.666666666664</v>
      </c>
      <c r="AM41" s="32">
        <f t="shared" si="10"/>
        <v>21546.296296296296</v>
      </c>
      <c r="AN41" s="32">
        <f t="shared" si="10"/>
        <v>18314.351851851854</v>
      </c>
    </row>
    <row r="42" spans="1:47" ht="14.4" x14ac:dyDescent="0.3">
      <c r="C42" s="26" t="s">
        <v>30</v>
      </c>
      <c r="D42" s="26"/>
      <c r="E42" s="32">
        <f t="shared" ref="E42:AN42" si="11">IF(VLOOKUP($B39,Personal,5,0)=0,0,VLOOKUP($B39,Personal,4,0)*(E41*12)/VLOOKUP($B39,Personal,5,0)*E39)</f>
        <v>444.44444444444446</v>
      </c>
      <c r="F42" s="32">
        <f t="shared" si="11"/>
        <v>566.66666666666674</v>
      </c>
      <c r="G42" s="32">
        <f t="shared" si="11"/>
        <v>599.99999999999989</v>
      </c>
      <c r="H42" s="32">
        <f t="shared" si="11"/>
        <v>755.55555555555577</v>
      </c>
      <c r="I42" s="32">
        <f t="shared" si="11"/>
        <v>1055.5555555555557</v>
      </c>
      <c r="J42" s="32">
        <f t="shared" si="11"/>
        <v>1000</v>
      </c>
      <c r="K42" s="32">
        <f t="shared" si="11"/>
        <v>1633.3333333333333</v>
      </c>
      <c r="L42" s="32">
        <f t="shared" si="11"/>
        <v>1600</v>
      </c>
      <c r="M42" s="32">
        <f t="shared" si="11"/>
        <v>1900.0000000000002</v>
      </c>
      <c r="N42" s="32">
        <f t="shared" si="11"/>
        <v>2111.1111111111113</v>
      </c>
      <c r="O42" s="32">
        <f t="shared" si="11"/>
        <v>1999.9999999999998</v>
      </c>
      <c r="P42" s="32">
        <f t="shared" si="11"/>
        <v>1666.6666666666667</v>
      </c>
      <c r="Q42" s="32">
        <f t="shared" si="11"/>
        <v>2111.1111111111113</v>
      </c>
      <c r="R42" s="32">
        <f t="shared" si="11"/>
        <v>1777.7777777777778</v>
      </c>
      <c r="S42" s="32">
        <f t="shared" si="11"/>
        <v>2222.2222222222222</v>
      </c>
      <c r="T42" s="32">
        <f t="shared" si="11"/>
        <v>1888.8888888888891</v>
      </c>
      <c r="U42" s="32">
        <f t="shared" si="11"/>
        <v>1888.8888888888891</v>
      </c>
      <c r="V42" s="32">
        <f t="shared" si="11"/>
        <v>1888.8888888888891</v>
      </c>
      <c r="W42" s="32">
        <f t="shared" si="11"/>
        <v>2333.3333333333335</v>
      </c>
      <c r="X42" s="32">
        <f t="shared" si="11"/>
        <v>1999.9999999999998</v>
      </c>
      <c r="Y42" s="32">
        <f t="shared" si="11"/>
        <v>2222.2222222222222</v>
      </c>
      <c r="Z42" s="32">
        <f t="shared" si="11"/>
        <v>2111.1111111111113</v>
      </c>
      <c r="AA42" s="32">
        <f t="shared" si="11"/>
        <v>2111.1111111111113</v>
      </c>
      <c r="AB42" s="32">
        <f t="shared" si="11"/>
        <v>1888.8888888888891</v>
      </c>
      <c r="AC42" s="32">
        <f t="shared" si="11"/>
        <v>1888.8888888888891</v>
      </c>
      <c r="AD42" s="32">
        <f t="shared" si="11"/>
        <v>1777.7777777777778</v>
      </c>
      <c r="AE42" s="32">
        <f t="shared" si="11"/>
        <v>2333.3333333333335</v>
      </c>
      <c r="AF42" s="32">
        <f t="shared" si="11"/>
        <v>1888.8888888888891</v>
      </c>
      <c r="AG42" s="32">
        <f t="shared" si="11"/>
        <v>1888.8888888888891</v>
      </c>
      <c r="AH42" s="32">
        <f t="shared" si="11"/>
        <v>1888.8888888888891</v>
      </c>
      <c r="AI42" s="32">
        <f t="shared" si="11"/>
        <v>2222.2222222222222</v>
      </c>
      <c r="AJ42" s="32">
        <f t="shared" si="11"/>
        <v>2111.1111111111113</v>
      </c>
      <c r="AK42" s="32">
        <f t="shared" si="11"/>
        <v>2222.2222222222222</v>
      </c>
      <c r="AL42" s="32">
        <f t="shared" si="11"/>
        <v>1999.9999999999998</v>
      </c>
      <c r="AM42" s="32">
        <f t="shared" si="11"/>
        <v>2222.2222222222222</v>
      </c>
      <c r="AN42" s="32">
        <f t="shared" si="11"/>
        <v>1888.8888888888891</v>
      </c>
    </row>
    <row r="43" spans="1:47" ht="14.4" x14ac:dyDescent="0.3">
      <c r="B43" s="26"/>
      <c r="C43" s="26" t="s">
        <v>31</v>
      </c>
      <c r="D43" s="26"/>
      <c r="E43" s="32">
        <f t="shared" ref="E43:AN43" si="12">VLOOKUP($B39,Personal,6,0)*SUM(E40,E42)*1</f>
        <v>828.33333333333326</v>
      </c>
      <c r="F43" s="32">
        <f t="shared" si="12"/>
        <v>854</v>
      </c>
      <c r="G43" s="32">
        <f t="shared" si="12"/>
        <v>861</v>
      </c>
      <c r="H43" s="32">
        <f t="shared" si="12"/>
        <v>893.66666666666663</v>
      </c>
      <c r="I43" s="32">
        <f t="shared" si="12"/>
        <v>956.66666666666663</v>
      </c>
      <c r="J43" s="32">
        <f t="shared" si="12"/>
        <v>945</v>
      </c>
      <c r="K43" s="32">
        <f t="shared" si="12"/>
        <v>1078</v>
      </c>
      <c r="L43" s="32">
        <f t="shared" si="12"/>
        <v>1071</v>
      </c>
      <c r="M43" s="32">
        <f t="shared" si="12"/>
        <v>1134</v>
      </c>
      <c r="N43" s="32">
        <f t="shared" si="12"/>
        <v>1178.3333333333333</v>
      </c>
      <c r="O43" s="32">
        <f t="shared" si="12"/>
        <v>1155</v>
      </c>
      <c r="P43" s="32">
        <f t="shared" si="12"/>
        <v>1085</v>
      </c>
      <c r="Q43" s="32">
        <f t="shared" si="12"/>
        <v>1178.3333333333333</v>
      </c>
      <c r="R43" s="32">
        <f t="shared" si="12"/>
        <v>1108.3333333333333</v>
      </c>
      <c r="S43" s="32">
        <f t="shared" si="12"/>
        <v>1201.6666666666667</v>
      </c>
      <c r="T43" s="32">
        <f t="shared" si="12"/>
        <v>1131.6666666666665</v>
      </c>
      <c r="U43" s="32">
        <f t="shared" si="12"/>
        <v>1131.6666666666665</v>
      </c>
      <c r="V43" s="32">
        <f t="shared" si="12"/>
        <v>1131.6666666666665</v>
      </c>
      <c r="W43" s="32">
        <f t="shared" si="12"/>
        <v>1225</v>
      </c>
      <c r="X43" s="32">
        <f t="shared" si="12"/>
        <v>1155</v>
      </c>
      <c r="Y43" s="32">
        <f t="shared" si="12"/>
        <v>1201.6666666666667</v>
      </c>
      <c r="Z43" s="32">
        <f t="shared" si="12"/>
        <v>1178.3333333333333</v>
      </c>
      <c r="AA43" s="32">
        <f t="shared" si="12"/>
        <v>1178.3333333333333</v>
      </c>
      <c r="AB43" s="32">
        <f t="shared" si="12"/>
        <v>1131.6666666666665</v>
      </c>
      <c r="AC43" s="32">
        <f t="shared" si="12"/>
        <v>1131.6666666666665</v>
      </c>
      <c r="AD43" s="32">
        <f t="shared" si="12"/>
        <v>1108.3333333333333</v>
      </c>
      <c r="AE43" s="32">
        <f t="shared" si="12"/>
        <v>1225</v>
      </c>
      <c r="AF43" s="32">
        <f t="shared" si="12"/>
        <v>1131.6666666666665</v>
      </c>
      <c r="AG43" s="32">
        <f t="shared" si="12"/>
        <v>1131.6666666666665</v>
      </c>
      <c r="AH43" s="32">
        <f t="shared" si="12"/>
        <v>1131.6666666666665</v>
      </c>
      <c r="AI43" s="32">
        <f t="shared" si="12"/>
        <v>1201.6666666666667</v>
      </c>
      <c r="AJ43" s="32">
        <f t="shared" si="12"/>
        <v>1178.3333333333333</v>
      </c>
      <c r="AK43" s="32">
        <f t="shared" si="12"/>
        <v>1201.6666666666667</v>
      </c>
      <c r="AL43" s="32">
        <f t="shared" si="12"/>
        <v>1155</v>
      </c>
      <c r="AM43" s="32">
        <f t="shared" si="12"/>
        <v>1201.6666666666667</v>
      </c>
      <c r="AN43" s="32">
        <f t="shared" si="12"/>
        <v>1131.6666666666665</v>
      </c>
    </row>
    <row r="44" spans="1:47" ht="5.25" customHeight="1" x14ac:dyDescent="0.25">
      <c r="A44" s="4"/>
      <c r="B44" s="4"/>
      <c r="C44" s="4"/>
      <c r="D44" s="4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6"/>
      <c r="AP44" s="6"/>
      <c r="AQ44" s="6"/>
      <c r="AR44" s="6"/>
      <c r="AS44" s="6"/>
      <c r="AT44" s="6"/>
      <c r="AU44" s="6"/>
    </row>
    <row r="45" spans="1:47" ht="14.4" x14ac:dyDescent="0.3">
      <c r="B45" s="26" t="s">
        <v>32</v>
      </c>
      <c r="C45" s="26"/>
      <c r="D45" s="26"/>
      <c r="E45" s="31">
        <v>1</v>
      </c>
      <c r="F45" s="31">
        <v>1</v>
      </c>
      <c r="G45" s="31">
        <v>1</v>
      </c>
      <c r="H45" s="31">
        <v>1</v>
      </c>
      <c r="I45" s="31">
        <v>1</v>
      </c>
      <c r="J45" s="31">
        <v>1</v>
      </c>
      <c r="K45" s="31">
        <v>1</v>
      </c>
      <c r="L45" s="31">
        <v>1</v>
      </c>
      <c r="M45" s="31">
        <v>1</v>
      </c>
      <c r="N45" s="31">
        <v>1</v>
      </c>
      <c r="O45" s="31">
        <v>1</v>
      </c>
      <c r="P45" s="31">
        <v>1</v>
      </c>
      <c r="Q45" s="31">
        <v>1</v>
      </c>
      <c r="R45" s="31">
        <v>1</v>
      </c>
      <c r="S45" s="31">
        <v>1</v>
      </c>
      <c r="T45" s="31">
        <v>1</v>
      </c>
      <c r="U45" s="31">
        <v>1</v>
      </c>
      <c r="V45" s="31">
        <v>1</v>
      </c>
      <c r="W45" s="31">
        <v>1</v>
      </c>
      <c r="X45" s="31">
        <v>1</v>
      </c>
      <c r="Y45" s="31">
        <v>1</v>
      </c>
      <c r="Z45" s="31">
        <v>1</v>
      </c>
      <c r="AA45" s="31">
        <v>1</v>
      </c>
      <c r="AB45" s="31">
        <v>1</v>
      </c>
      <c r="AC45" s="31">
        <v>1</v>
      </c>
      <c r="AD45" s="31">
        <v>1</v>
      </c>
      <c r="AE45" s="31">
        <v>1</v>
      </c>
      <c r="AF45" s="31">
        <v>1</v>
      </c>
      <c r="AG45" s="31">
        <v>1</v>
      </c>
      <c r="AH45" s="31">
        <v>1</v>
      </c>
      <c r="AI45" s="31">
        <v>1</v>
      </c>
      <c r="AJ45" s="31">
        <v>1</v>
      </c>
      <c r="AK45" s="31">
        <v>1</v>
      </c>
      <c r="AL45" s="31">
        <v>1</v>
      </c>
      <c r="AM45" s="31">
        <v>1</v>
      </c>
      <c r="AN45" s="31">
        <v>1</v>
      </c>
    </row>
    <row r="46" spans="1:47" ht="14.4" x14ac:dyDescent="0.3">
      <c r="C46" s="26" t="str">
        <f>VLOOKUP(B45,Personal,2,0)</f>
        <v>Mitarbeiter Immobilien</v>
      </c>
      <c r="D46" s="26"/>
      <c r="E46" s="32">
        <f t="shared" ref="E46:AN46" si="13">VLOOKUP($B45,Personal,3,0)*E45</f>
        <v>3500</v>
      </c>
      <c r="F46" s="32">
        <f t="shared" si="13"/>
        <v>3500</v>
      </c>
      <c r="G46" s="32">
        <f t="shared" si="13"/>
        <v>3500</v>
      </c>
      <c r="H46" s="32">
        <f t="shared" si="13"/>
        <v>3500</v>
      </c>
      <c r="I46" s="32">
        <f t="shared" si="13"/>
        <v>3500</v>
      </c>
      <c r="J46" s="32">
        <f t="shared" si="13"/>
        <v>3500</v>
      </c>
      <c r="K46" s="32">
        <f t="shared" si="13"/>
        <v>3500</v>
      </c>
      <c r="L46" s="32">
        <f t="shared" si="13"/>
        <v>3500</v>
      </c>
      <c r="M46" s="32">
        <f t="shared" si="13"/>
        <v>3500</v>
      </c>
      <c r="N46" s="32">
        <f t="shared" si="13"/>
        <v>3500</v>
      </c>
      <c r="O46" s="32">
        <f t="shared" si="13"/>
        <v>3500</v>
      </c>
      <c r="P46" s="32">
        <f t="shared" si="13"/>
        <v>3500</v>
      </c>
      <c r="Q46" s="32">
        <f t="shared" si="13"/>
        <v>3500</v>
      </c>
      <c r="R46" s="32">
        <f t="shared" si="13"/>
        <v>3500</v>
      </c>
      <c r="S46" s="32">
        <f t="shared" si="13"/>
        <v>3500</v>
      </c>
      <c r="T46" s="32">
        <f t="shared" si="13"/>
        <v>3500</v>
      </c>
      <c r="U46" s="32">
        <f t="shared" si="13"/>
        <v>3500</v>
      </c>
      <c r="V46" s="32">
        <f t="shared" si="13"/>
        <v>3500</v>
      </c>
      <c r="W46" s="32">
        <f t="shared" si="13"/>
        <v>3500</v>
      </c>
      <c r="X46" s="32">
        <f t="shared" si="13"/>
        <v>3500</v>
      </c>
      <c r="Y46" s="32">
        <f t="shared" si="13"/>
        <v>3500</v>
      </c>
      <c r="Z46" s="32">
        <f t="shared" si="13"/>
        <v>3500</v>
      </c>
      <c r="AA46" s="32">
        <f t="shared" si="13"/>
        <v>3500</v>
      </c>
      <c r="AB46" s="32">
        <f t="shared" si="13"/>
        <v>3500</v>
      </c>
      <c r="AC46" s="32">
        <f t="shared" si="13"/>
        <v>3500</v>
      </c>
      <c r="AD46" s="32">
        <f t="shared" si="13"/>
        <v>3500</v>
      </c>
      <c r="AE46" s="32">
        <f t="shared" si="13"/>
        <v>3500</v>
      </c>
      <c r="AF46" s="32">
        <f t="shared" si="13"/>
        <v>3500</v>
      </c>
      <c r="AG46" s="32">
        <f t="shared" si="13"/>
        <v>3500</v>
      </c>
      <c r="AH46" s="32">
        <f t="shared" si="13"/>
        <v>3500</v>
      </c>
      <c r="AI46" s="32">
        <f t="shared" si="13"/>
        <v>3500</v>
      </c>
      <c r="AJ46" s="32">
        <f t="shared" si="13"/>
        <v>3500</v>
      </c>
      <c r="AK46" s="32">
        <f t="shared" si="13"/>
        <v>3500</v>
      </c>
      <c r="AL46" s="32">
        <f t="shared" si="13"/>
        <v>3500</v>
      </c>
      <c r="AM46" s="32">
        <f t="shared" si="13"/>
        <v>3500</v>
      </c>
      <c r="AN46" s="32">
        <f t="shared" si="13"/>
        <v>3500</v>
      </c>
    </row>
    <row r="47" spans="1:47" ht="14.4" x14ac:dyDescent="0.3">
      <c r="C47" s="26" t="s">
        <v>29</v>
      </c>
      <c r="D47" s="26"/>
      <c r="E47" s="32">
        <f t="shared" ref="E47:AN47" si="14">VLOOKUP($B45,Personal,5,0)*E$6*E45*E$20</f>
        <v>5277.7777777777774</v>
      </c>
      <c r="F47" s="32">
        <f t="shared" si="14"/>
        <v>4486.1111111111113</v>
      </c>
      <c r="G47" s="32">
        <f t="shared" si="14"/>
        <v>4750</v>
      </c>
      <c r="H47" s="32">
        <f t="shared" si="14"/>
        <v>4486.1111111111113</v>
      </c>
      <c r="I47" s="32">
        <f t="shared" si="14"/>
        <v>5013.8888888888896</v>
      </c>
      <c r="J47" s="32">
        <f t="shared" si="14"/>
        <v>3958.3333333333339</v>
      </c>
      <c r="K47" s="32">
        <f t="shared" si="14"/>
        <v>5541.666666666667</v>
      </c>
      <c r="L47" s="32">
        <f t="shared" si="14"/>
        <v>4750</v>
      </c>
      <c r="M47" s="32">
        <f t="shared" si="14"/>
        <v>12534.722222222223</v>
      </c>
      <c r="N47" s="32">
        <f t="shared" si="14"/>
        <v>12534.722222222223</v>
      </c>
      <c r="O47" s="32">
        <f t="shared" si="14"/>
        <v>11875</v>
      </c>
      <c r="P47" s="32">
        <f t="shared" si="14"/>
        <v>9895.8333333333339</v>
      </c>
      <c r="Q47" s="32">
        <f t="shared" si="14"/>
        <v>12534.722222222223</v>
      </c>
      <c r="R47" s="32">
        <f t="shared" si="14"/>
        <v>10555.555555555555</v>
      </c>
      <c r="S47" s="32">
        <f t="shared" si="14"/>
        <v>13194.444444444443</v>
      </c>
      <c r="T47" s="32">
        <f t="shared" si="14"/>
        <v>15701.388888888887</v>
      </c>
      <c r="U47" s="32">
        <f t="shared" si="14"/>
        <v>15701.388888888887</v>
      </c>
      <c r="V47" s="32">
        <f t="shared" si="14"/>
        <v>15701.388888888887</v>
      </c>
      <c r="W47" s="32">
        <f t="shared" si="14"/>
        <v>27708.333333333332</v>
      </c>
      <c r="X47" s="32">
        <f t="shared" si="14"/>
        <v>23750</v>
      </c>
      <c r="Y47" s="32">
        <f t="shared" si="14"/>
        <v>26388.888888888887</v>
      </c>
      <c r="Z47" s="32">
        <f t="shared" si="14"/>
        <v>25069.444444444445</v>
      </c>
      <c r="AA47" s="32">
        <f t="shared" si="14"/>
        <v>25069.444444444445</v>
      </c>
      <c r="AB47" s="32">
        <f t="shared" si="14"/>
        <v>22430.555555555555</v>
      </c>
      <c r="AC47" s="32">
        <f t="shared" si="14"/>
        <v>22430.555555555555</v>
      </c>
      <c r="AD47" s="32">
        <f t="shared" si="14"/>
        <v>21111.111111111109</v>
      </c>
      <c r="AE47" s="32">
        <f t="shared" si="14"/>
        <v>27708.333333333332</v>
      </c>
      <c r="AF47" s="32">
        <f t="shared" si="14"/>
        <v>22430.555555555555</v>
      </c>
      <c r="AG47" s="32">
        <f t="shared" si="14"/>
        <v>22430.555555555555</v>
      </c>
      <c r="AH47" s="32">
        <f t="shared" si="14"/>
        <v>22430.555555555555</v>
      </c>
      <c r="AI47" s="32">
        <f t="shared" si="14"/>
        <v>26388.888888888887</v>
      </c>
      <c r="AJ47" s="32">
        <f t="shared" si="14"/>
        <v>25069.444444444445</v>
      </c>
      <c r="AK47" s="32">
        <f t="shared" si="14"/>
        <v>26388.888888888887</v>
      </c>
      <c r="AL47" s="32">
        <f t="shared" si="14"/>
        <v>23750</v>
      </c>
      <c r="AM47" s="32">
        <f t="shared" si="14"/>
        <v>26388.888888888887</v>
      </c>
      <c r="AN47" s="32">
        <f t="shared" si="14"/>
        <v>22430.555555555555</v>
      </c>
    </row>
    <row r="48" spans="1:47" ht="14.4" x14ac:dyDescent="0.3">
      <c r="C48" s="26" t="s">
        <v>30</v>
      </c>
      <c r="D48" s="26"/>
      <c r="E48" s="32">
        <f t="shared" ref="E48:AN48" si="15">IF(VLOOKUP($B45,Personal,5,0)=0,0,VLOOKUP($B45,Personal,4,0)*(E47*12)/VLOOKUP($B45,Personal,5,0)*E45)</f>
        <v>444.4444444444444</v>
      </c>
      <c r="F48" s="32">
        <f t="shared" si="15"/>
        <v>377.77777777777777</v>
      </c>
      <c r="G48" s="32">
        <f t="shared" si="15"/>
        <v>400</v>
      </c>
      <c r="H48" s="32">
        <f t="shared" si="15"/>
        <v>377.77777777777777</v>
      </c>
      <c r="I48" s="32">
        <f t="shared" si="15"/>
        <v>422.22222222222229</v>
      </c>
      <c r="J48" s="32">
        <f t="shared" si="15"/>
        <v>333.33333333333337</v>
      </c>
      <c r="K48" s="32">
        <f t="shared" si="15"/>
        <v>466.66666666666669</v>
      </c>
      <c r="L48" s="32">
        <f t="shared" si="15"/>
        <v>400</v>
      </c>
      <c r="M48" s="32">
        <f t="shared" si="15"/>
        <v>1055.5555555555557</v>
      </c>
      <c r="N48" s="32">
        <f t="shared" si="15"/>
        <v>1055.5555555555557</v>
      </c>
      <c r="O48" s="32">
        <f t="shared" si="15"/>
        <v>1000</v>
      </c>
      <c r="P48" s="32">
        <f t="shared" si="15"/>
        <v>833.33333333333337</v>
      </c>
      <c r="Q48" s="32">
        <f t="shared" si="15"/>
        <v>1055.5555555555557</v>
      </c>
      <c r="R48" s="32">
        <f t="shared" si="15"/>
        <v>888.8888888888888</v>
      </c>
      <c r="S48" s="32">
        <f t="shared" si="15"/>
        <v>1111.1111111111109</v>
      </c>
      <c r="T48" s="32">
        <f t="shared" si="15"/>
        <v>1322.2222222222219</v>
      </c>
      <c r="U48" s="32">
        <f t="shared" si="15"/>
        <v>1322.2222222222219</v>
      </c>
      <c r="V48" s="32">
        <f t="shared" si="15"/>
        <v>1322.2222222222219</v>
      </c>
      <c r="W48" s="32">
        <f t="shared" si="15"/>
        <v>2333.3333333333335</v>
      </c>
      <c r="X48" s="32">
        <f t="shared" si="15"/>
        <v>2000</v>
      </c>
      <c r="Y48" s="32">
        <f t="shared" si="15"/>
        <v>2222.2222222222217</v>
      </c>
      <c r="Z48" s="32">
        <f t="shared" si="15"/>
        <v>2111.1111111111113</v>
      </c>
      <c r="AA48" s="32">
        <f t="shared" si="15"/>
        <v>2111.1111111111113</v>
      </c>
      <c r="AB48" s="32">
        <f t="shared" si="15"/>
        <v>1888.8888888888887</v>
      </c>
      <c r="AC48" s="32">
        <f t="shared" si="15"/>
        <v>1888.8888888888887</v>
      </c>
      <c r="AD48" s="32">
        <f t="shared" si="15"/>
        <v>1777.7777777777776</v>
      </c>
      <c r="AE48" s="32">
        <f t="shared" si="15"/>
        <v>2333.3333333333335</v>
      </c>
      <c r="AF48" s="32">
        <f t="shared" si="15"/>
        <v>1888.8888888888887</v>
      </c>
      <c r="AG48" s="32">
        <f t="shared" si="15"/>
        <v>1888.8888888888887</v>
      </c>
      <c r="AH48" s="32">
        <f t="shared" si="15"/>
        <v>1888.8888888888887</v>
      </c>
      <c r="AI48" s="32">
        <f t="shared" si="15"/>
        <v>2222.2222222222217</v>
      </c>
      <c r="AJ48" s="32">
        <f t="shared" si="15"/>
        <v>2111.1111111111113</v>
      </c>
      <c r="AK48" s="32">
        <f t="shared" si="15"/>
        <v>2222.2222222222217</v>
      </c>
      <c r="AL48" s="32">
        <f t="shared" si="15"/>
        <v>2000</v>
      </c>
      <c r="AM48" s="32">
        <f t="shared" si="15"/>
        <v>2222.2222222222217</v>
      </c>
      <c r="AN48" s="32">
        <f t="shared" si="15"/>
        <v>1888.8888888888887</v>
      </c>
    </row>
    <row r="49" spans="1:47" ht="14.4" x14ac:dyDescent="0.3">
      <c r="B49" s="26"/>
      <c r="C49" s="26" t="s">
        <v>31</v>
      </c>
      <c r="D49" s="26"/>
      <c r="E49" s="32">
        <f t="shared" ref="E49:AN49" si="16">VLOOKUP($B45,Personal,6,0)*SUM(E46,E48)*1</f>
        <v>828.33333333333326</v>
      </c>
      <c r="F49" s="32">
        <f t="shared" si="16"/>
        <v>814.33333333333326</v>
      </c>
      <c r="G49" s="32">
        <f t="shared" si="16"/>
        <v>819</v>
      </c>
      <c r="H49" s="32">
        <f t="shared" si="16"/>
        <v>814.33333333333326</v>
      </c>
      <c r="I49" s="32">
        <f t="shared" si="16"/>
        <v>823.66666666666663</v>
      </c>
      <c r="J49" s="32">
        <f t="shared" si="16"/>
        <v>805</v>
      </c>
      <c r="K49" s="32">
        <f t="shared" si="16"/>
        <v>832.99999999999989</v>
      </c>
      <c r="L49" s="32">
        <f t="shared" si="16"/>
        <v>819</v>
      </c>
      <c r="M49" s="32">
        <f t="shared" si="16"/>
        <v>956.66666666666663</v>
      </c>
      <c r="N49" s="32">
        <f t="shared" si="16"/>
        <v>956.66666666666663</v>
      </c>
      <c r="O49" s="32">
        <f t="shared" si="16"/>
        <v>945</v>
      </c>
      <c r="P49" s="32">
        <f t="shared" si="16"/>
        <v>909.99999999999989</v>
      </c>
      <c r="Q49" s="32">
        <f t="shared" si="16"/>
        <v>956.66666666666663</v>
      </c>
      <c r="R49" s="32">
        <f t="shared" si="16"/>
        <v>921.66666666666663</v>
      </c>
      <c r="S49" s="32">
        <f t="shared" si="16"/>
        <v>968.33333333333337</v>
      </c>
      <c r="T49" s="32">
        <f t="shared" si="16"/>
        <v>1012.6666666666665</v>
      </c>
      <c r="U49" s="32">
        <f t="shared" si="16"/>
        <v>1012.6666666666665</v>
      </c>
      <c r="V49" s="32">
        <f t="shared" si="16"/>
        <v>1012.6666666666665</v>
      </c>
      <c r="W49" s="32">
        <f t="shared" si="16"/>
        <v>1225</v>
      </c>
      <c r="X49" s="32">
        <f t="shared" si="16"/>
        <v>1155</v>
      </c>
      <c r="Y49" s="32">
        <f t="shared" si="16"/>
        <v>1201.6666666666665</v>
      </c>
      <c r="Z49" s="32">
        <f t="shared" si="16"/>
        <v>1178.3333333333333</v>
      </c>
      <c r="AA49" s="32">
        <f t="shared" si="16"/>
        <v>1178.3333333333333</v>
      </c>
      <c r="AB49" s="32">
        <f t="shared" si="16"/>
        <v>1131.6666666666665</v>
      </c>
      <c r="AC49" s="32">
        <f t="shared" si="16"/>
        <v>1131.6666666666665</v>
      </c>
      <c r="AD49" s="32">
        <f t="shared" si="16"/>
        <v>1108.3333333333333</v>
      </c>
      <c r="AE49" s="32">
        <f t="shared" si="16"/>
        <v>1225</v>
      </c>
      <c r="AF49" s="32">
        <f t="shared" si="16"/>
        <v>1131.6666666666665</v>
      </c>
      <c r="AG49" s="32">
        <f t="shared" si="16"/>
        <v>1131.6666666666665</v>
      </c>
      <c r="AH49" s="32">
        <f t="shared" si="16"/>
        <v>1131.6666666666665</v>
      </c>
      <c r="AI49" s="32">
        <f t="shared" si="16"/>
        <v>1201.6666666666665</v>
      </c>
      <c r="AJ49" s="32">
        <f t="shared" si="16"/>
        <v>1178.3333333333333</v>
      </c>
      <c r="AK49" s="32">
        <f t="shared" si="16"/>
        <v>1201.6666666666665</v>
      </c>
      <c r="AL49" s="32">
        <f t="shared" si="16"/>
        <v>1155</v>
      </c>
      <c r="AM49" s="32">
        <f t="shared" si="16"/>
        <v>1201.6666666666665</v>
      </c>
      <c r="AN49" s="32">
        <f t="shared" si="16"/>
        <v>1131.6666666666665</v>
      </c>
    </row>
    <row r="50" spans="1:47" ht="5.25" customHeight="1" x14ac:dyDescent="0.25">
      <c r="A50" s="4"/>
      <c r="B50" s="4"/>
      <c r="C50" s="4"/>
      <c r="D50" s="4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6"/>
      <c r="AP50" s="6"/>
      <c r="AQ50" s="6"/>
      <c r="AR50" s="6"/>
      <c r="AS50" s="6"/>
      <c r="AT50" s="6"/>
      <c r="AU50" s="6"/>
    </row>
    <row r="51" spans="1:47" ht="14.4" x14ac:dyDescent="0.3">
      <c r="B51" s="26" t="s">
        <v>33</v>
      </c>
      <c r="C51" s="26"/>
      <c r="D51" s="26"/>
      <c r="E51" s="31">
        <v>1</v>
      </c>
      <c r="F51" s="31">
        <v>1</v>
      </c>
      <c r="G51" s="31">
        <v>1</v>
      </c>
      <c r="H51" s="31">
        <v>1</v>
      </c>
      <c r="I51" s="31">
        <v>1</v>
      </c>
      <c r="J51" s="31">
        <v>1</v>
      </c>
      <c r="K51" s="31">
        <v>1</v>
      </c>
      <c r="L51" s="31">
        <v>1</v>
      </c>
      <c r="M51" s="31">
        <v>1</v>
      </c>
      <c r="N51" s="31">
        <v>1</v>
      </c>
      <c r="O51" s="31">
        <v>1</v>
      </c>
      <c r="P51" s="31">
        <v>1</v>
      </c>
      <c r="Q51" s="31">
        <v>1</v>
      </c>
      <c r="R51" s="31">
        <v>1</v>
      </c>
      <c r="S51" s="31">
        <v>1</v>
      </c>
      <c r="T51" s="31">
        <v>1</v>
      </c>
      <c r="U51" s="31">
        <v>1</v>
      </c>
      <c r="V51" s="31">
        <v>1</v>
      </c>
      <c r="W51" s="31">
        <v>1</v>
      </c>
      <c r="X51" s="31">
        <v>1</v>
      </c>
      <c r="Y51" s="31">
        <v>1</v>
      </c>
      <c r="Z51" s="31">
        <v>1</v>
      </c>
      <c r="AA51" s="31">
        <v>1</v>
      </c>
      <c r="AB51" s="31">
        <v>1</v>
      </c>
      <c r="AC51" s="31">
        <v>1</v>
      </c>
      <c r="AD51" s="31">
        <v>1</v>
      </c>
      <c r="AE51" s="31">
        <v>1</v>
      </c>
      <c r="AF51" s="31">
        <v>1</v>
      </c>
      <c r="AG51" s="31">
        <v>1</v>
      </c>
      <c r="AH51" s="31">
        <v>1</v>
      </c>
      <c r="AI51" s="31">
        <v>1</v>
      </c>
      <c r="AJ51" s="31">
        <v>1</v>
      </c>
      <c r="AK51" s="31">
        <v>1</v>
      </c>
      <c r="AL51" s="31">
        <v>1</v>
      </c>
      <c r="AM51" s="31">
        <v>1</v>
      </c>
      <c r="AN51" s="31">
        <v>1</v>
      </c>
    </row>
    <row r="52" spans="1:47" ht="14.4" x14ac:dyDescent="0.3">
      <c r="C52" s="26" t="str">
        <f>VLOOKUP(B51,Personal,2,0)</f>
        <v>Mitarbeiter KonsumDarlehen</v>
      </c>
      <c r="D52" s="26"/>
      <c r="E52" s="32">
        <f t="shared" ref="E52:AN52" si="17">VLOOKUP($B51,Personal,3,0)*E51</f>
        <v>2500</v>
      </c>
      <c r="F52" s="32">
        <f t="shared" si="17"/>
        <v>2500</v>
      </c>
      <c r="G52" s="32">
        <f t="shared" si="17"/>
        <v>2500</v>
      </c>
      <c r="H52" s="32">
        <f t="shared" si="17"/>
        <v>2500</v>
      </c>
      <c r="I52" s="32">
        <f t="shared" si="17"/>
        <v>2500</v>
      </c>
      <c r="J52" s="32">
        <f t="shared" si="17"/>
        <v>2500</v>
      </c>
      <c r="K52" s="32">
        <f t="shared" si="17"/>
        <v>2500</v>
      </c>
      <c r="L52" s="32">
        <f t="shared" si="17"/>
        <v>2500</v>
      </c>
      <c r="M52" s="32">
        <f t="shared" si="17"/>
        <v>2500</v>
      </c>
      <c r="N52" s="32">
        <f t="shared" si="17"/>
        <v>2500</v>
      </c>
      <c r="O52" s="32">
        <f t="shared" si="17"/>
        <v>2500</v>
      </c>
      <c r="P52" s="32">
        <f t="shared" si="17"/>
        <v>2500</v>
      </c>
      <c r="Q52" s="32">
        <f t="shared" si="17"/>
        <v>2500</v>
      </c>
      <c r="R52" s="32">
        <f t="shared" si="17"/>
        <v>2500</v>
      </c>
      <c r="S52" s="32">
        <f t="shared" si="17"/>
        <v>2500</v>
      </c>
      <c r="T52" s="32">
        <f t="shared" si="17"/>
        <v>2500</v>
      </c>
      <c r="U52" s="32">
        <f t="shared" si="17"/>
        <v>2500</v>
      </c>
      <c r="V52" s="32">
        <f t="shared" si="17"/>
        <v>2500</v>
      </c>
      <c r="W52" s="32">
        <f t="shared" si="17"/>
        <v>2500</v>
      </c>
      <c r="X52" s="32">
        <f t="shared" si="17"/>
        <v>2500</v>
      </c>
      <c r="Y52" s="32">
        <f t="shared" si="17"/>
        <v>2500</v>
      </c>
      <c r="Z52" s="32">
        <f t="shared" si="17"/>
        <v>2500</v>
      </c>
      <c r="AA52" s="32">
        <f t="shared" si="17"/>
        <v>2500</v>
      </c>
      <c r="AB52" s="32">
        <f t="shared" si="17"/>
        <v>2500</v>
      </c>
      <c r="AC52" s="32">
        <f t="shared" si="17"/>
        <v>2500</v>
      </c>
      <c r="AD52" s="32">
        <f t="shared" si="17"/>
        <v>2500</v>
      </c>
      <c r="AE52" s="32">
        <f t="shared" si="17"/>
        <v>2500</v>
      </c>
      <c r="AF52" s="32">
        <f t="shared" si="17"/>
        <v>2500</v>
      </c>
      <c r="AG52" s="32">
        <f t="shared" si="17"/>
        <v>2500</v>
      </c>
      <c r="AH52" s="32">
        <f t="shared" si="17"/>
        <v>2500</v>
      </c>
      <c r="AI52" s="32">
        <f t="shared" si="17"/>
        <v>2500</v>
      </c>
      <c r="AJ52" s="32">
        <f t="shared" si="17"/>
        <v>2500</v>
      </c>
      <c r="AK52" s="32">
        <f t="shared" si="17"/>
        <v>2500</v>
      </c>
      <c r="AL52" s="32">
        <f t="shared" si="17"/>
        <v>2500</v>
      </c>
      <c r="AM52" s="32">
        <f t="shared" si="17"/>
        <v>2500</v>
      </c>
      <c r="AN52" s="32">
        <f t="shared" si="17"/>
        <v>2500</v>
      </c>
    </row>
    <row r="53" spans="1:47" ht="14.4" x14ac:dyDescent="0.3">
      <c r="C53" s="26" t="s">
        <v>29</v>
      </c>
      <c r="D53" s="26"/>
      <c r="E53" s="32">
        <f t="shared" ref="E53:AN53" si="18">VLOOKUP($B51,Personal,5,0)*E$6*E51*E$24</f>
        <v>3111.1111111111113</v>
      </c>
      <c r="F53" s="32">
        <f t="shared" si="18"/>
        <v>2644.4444444444448</v>
      </c>
      <c r="G53" s="32">
        <f t="shared" si="18"/>
        <v>4200</v>
      </c>
      <c r="H53" s="32">
        <f t="shared" si="18"/>
        <v>5288.8888888888896</v>
      </c>
      <c r="I53" s="32">
        <f t="shared" si="18"/>
        <v>7388.8888888888887</v>
      </c>
      <c r="J53" s="32">
        <f t="shared" si="18"/>
        <v>7000.0000000000009</v>
      </c>
      <c r="K53" s="32">
        <f t="shared" si="18"/>
        <v>11433.333333333334</v>
      </c>
      <c r="L53" s="32">
        <f t="shared" si="18"/>
        <v>11200</v>
      </c>
      <c r="M53" s="32">
        <f t="shared" si="18"/>
        <v>13300</v>
      </c>
      <c r="N53" s="32">
        <f t="shared" si="18"/>
        <v>14777.777777777777</v>
      </c>
      <c r="O53" s="32">
        <f t="shared" si="18"/>
        <v>14000</v>
      </c>
      <c r="P53" s="32">
        <f t="shared" si="18"/>
        <v>11666.666666666668</v>
      </c>
      <c r="Q53" s="32">
        <f t="shared" si="18"/>
        <v>14777.777777777777</v>
      </c>
      <c r="R53" s="32">
        <f t="shared" si="18"/>
        <v>12444.444444444443</v>
      </c>
      <c r="S53" s="32">
        <f t="shared" si="18"/>
        <v>15555.555555555555</v>
      </c>
      <c r="T53" s="32">
        <f t="shared" si="18"/>
        <v>13222.222222222223</v>
      </c>
      <c r="U53" s="32">
        <f t="shared" si="18"/>
        <v>13222.222222222223</v>
      </c>
      <c r="V53" s="32">
        <f t="shared" si="18"/>
        <v>13222.222222222223</v>
      </c>
      <c r="W53" s="32">
        <f t="shared" si="18"/>
        <v>16333.333333333334</v>
      </c>
      <c r="X53" s="32">
        <f t="shared" si="18"/>
        <v>14000</v>
      </c>
      <c r="Y53" s="32">
        <f t="shared" si="18"/>
        <v>15555.555555555555</v>
      </c>
      <c r="Z53" s="32">
        <f t="shared" si="18"/>
        <v>14777.777777777777</v>
      </c>
      <c r="AA53" s="32">
        <f t="shared" si="18"/>
        <v>14777.777777777777</v>
      </c>
      <c r="AB53" s="32">
        <f t="shared" si="18"/>
        <v>13222.222222222223</v>
      </c>
      <c r="AC53" s="32">
        <f t="shared" si="18"/>
        <v>13222.222222222223</v>
      </c>
      <c r="AD53" s="32">
        <f t="shared" si="18"/>
        <v>12444.444444444443</v>
      </c>
      <c r="AE53" s="32">
        <f t="shared" si="18"/>
        <v>16333.333333333334</v>
      </c>
      <c r="AF53" s="32">
        <f t="shared" si="18"/>
        <v>13222.222222222223</v>
      </c>
      <c r="AG53" s="32">
        <f t="shared" si="18"/>
        <v>13222.222222222223</v>
      </c>
      <c r="AH53" s="32">
        <f t="shared" si="18"/>
        <v>13222.222222222223</v>
      </c>
      <c r="AI53" s="32">
        <f t="shared" si="18"/>
        <v>15555.555555555555</v>
      </c>
      <c r="AJ53" s="32">
        <f t="shared" si="18"/>
        <v>14777.777777777777</v>
      </c>
      <c r="AK53" s="32">
        <f t="shared" si="18"/>
        <v>15555.555555555555</v>
      </c>
      <c r="AL53" s="32">
        <f t="shared" si="18"/>
        <v>14000</v>
      </c>
      <c r="AM53" s="32">
        <f t="shared" si="18"/>
        <v>15555.555555555555</v>
      </c>
      <c r="AN53" s="32">
        <f t="shared" si="18"/>
        <v>13222.222222222223</v>
      </c>
    </row>
    <row r="54" spans="1:47" ht="14.4" x14ac:dyDescent="0.3">
      <c r="C54" s="26" t="s">
        <v>30</v>
      </c>
      <c r="D54" s="26"/>
      <c r="E54" s="32">
        <f t="shared" ref="E54:AN54" si="19">IF(VLOOKUP($B51,Personal,5,0)=0,0,VLOOKUP($B51,Personal,4,0)*(E53*12)/VLOOKUP($B51,Personal,5,0)*E51)</f>
        <v>444.44444444444446</v>
      </c>
      <c r="F54" s="32">
        <f t="shared" si="19"/>
        <v>377.77777777777783</v>
      </c>
      <c r="G54" s="32">
        <f t="shared" si="19"/>
        <v>600</v>
      </c>
      <c r="H54" s="32">
        <f t="shared" si="19"/>
        <v>755.55555555555566</v>
      </c>
      <c r="I54" s="32">
        <f t="shared" si="19"/>
        <v>1055.5555555555554</v>
      </c>
      <c r="J54" s="32">
        <f t="shared" si="19"/>
        <v>1000.0000000000002</v>
      </c>
      <c r="K54" s="32">
        <f t="shared" si="19"/>
        <v>1633.3333333333333</v>
      </c>
      <c r="L54" s="32">
        <f t="shared" si="19"/>
        <v>1600</v>
      </c>
      <c r="M54" s="32">
        <f t="shared" si="19"/>
        <v>1900</v>
      </c>
      <c r="N54" s="32">
        <f t="shared" si="19"/>
        <v>2111.1111111111109</v>
      </c>
      <c r="O54" s="32">
        <f t="shared" si="19"/>
        <v>2000</v>
      </c>
      <c r="P54" s="32">
        <f t="shared" si="19"/>
        <v>1666.6666666666667</v>
      </c>
      <c r="Q54" s="32">
        <f t="shared" si="19"/>
        <v>2111.1111111111109</v>
      </c>
      <c r="R54" s="32">
        <f t="shared" si="19"/>
        <v>1777.7777777777776</v>
      </c>
      <c r="S54" s="32">
        <f t="shared" si="19"/>
        <v>2222.2222222222222</v>
      </c>
      <c r="T54" s="32">
        <f t="shared" si="19"/>
        <v>1888.8888888888891</v>
      </c>
      <c r="U54" s="32">
        <f t="shared" si="19"/>
        <v>1888.8888888888891</v>
      </c>
      <c r="V54" s="32">
        <f t="shared" si="19"/>
        <v>1888.8888888888891</v>
      </c>
      <c r="W54" s="32">
        <f t="shared" si="19"/>
        <v>2333.3333333333335</v>
      </c>
      <c r="X54" s="32">
        <f t="shared" si="19"/>
        <v>2000</v>
      </c>
      <c r="Y54" s="32">
        <f t="shared" si="19"/>
        <v>2222.2222222222222</v>
      </c>
      <c r="Z54" s="32">
        <f t="shared" si="19"/>
        <v>2111.1111111111109</v>
      </c>
      <c r="AA54" s="32">
        <f t="shared" si="19"/>
        <v>2111.1111111111109</v>
      </c>
      <c r="AB54" s="32">
        <f t="shared" si="19"/>
        <v>1888.8888888888891</v>
      </c>
      <c r="AC54" s="32">
        <f t="shared" si="19"/>
        <v>1888.8888888888891</v>
      </c>
      <c r="AD54" s="32">
        <f t="shared" si="19"/>
        <v>1777.7777777777776</v>
      </c>
      <c r="AE54" s="32">
        <f t="shared" si="19"/>
        <v>2333.3333333333335</v>
      </c>
      <c r="AF54" s="32">
        <f t="shared" si="19"/>
        <v>1888.8888888888891</v>
      </c>
      <c r="AG54" s="32">
        <f t="shared" si="19"/>
        <v>1888.8888888888891</v>
      </c>
      <c r="AH54" s="32">
        <f t="shared" si="19"/>
        <v>1888.8888888888891</v>
      </c>
      <c r="AI54" s="32">
        <f t="shared" si="19"/>
        <v>2222.2222222222222</v>
      </c>
      <c r="AJ54" s="32">
        <f t="shared" si="19"/>
        <v>2111.1111111111109</v>
      </c>
      <c r="AK54" s="32">
        <f t="shared" si="19"/>
        <v>2222.2222222222222</v>
      </c>
      <c r="AL54" s="32">
        <f t="shared" si="19"/>
        <v>2000</v>
      </c>
      <c r="AM54" s="32">
        <f t="shared" si="19"/>
        <v>2222.2222222222222</v>
      </c>
      <c r="AN54" s="32">
        <f t="shared" si="19"/>
        <v>1888.8888888888891</v>
      </c>
    </row>
    <row r="55" spans="1:47" ht="14.4" x14ac:dyDescent="0.3">
      <c r="B55" s="26"/>
      <c r="C55" s="26" t="s">
        <v>31</v>
      </c>
      <c r="D55" s="26"/>
      <c r="E55" s="32">
        <f t="shared" ref="E55:AN55" si="20">VLOOKUP($B51,Personal,6,0)*SUM(E52,E54)*1</f>
        <v>618.33333333333326</v>
      </c>
      <c r="F55" s="32">
        <f t="shared" si="20"/>
        <v>604.33333333333337</v>
      </c>
      <c r="G55" s="32">
        <f t="shared" si="20"/>
        <v>651</v>
      </c>
      <c r="H55" s="32">
        <f t="shared" si="20"/>
        <v>683.66666666666663</v>
      </c>
      <c r="I55" s="32">
        <f t="shared" si="20"/>
        <v>746.66666666666663</v>
      </c>
      <c r="J55" s="32">
        <f t="shared" si="20"/>
        <v>735</v>
      </c>
      <c r="K55" s="32">
        <f t="shared" si="20"/>
        <v>867.99999999999989</v>
      </c>
      <c r="L55" s="32">
        <f t="shared" si="20"/>
        <v>861</v>
      </c>
      <c r="M55" s="32">
        <f t="shared" si="20"/>
        <v>924</v>
      </c>
      <c r="N55" s="32">
        <f t="shared" si="20"/>
        <v>968.33333333333337</v>
      </c>
      <c r="O55" s="32">
        <f t="shared" si="20"/>
        <v>945</v>
      </c>
      <c r="P55" s="32">
        <f t="shared" si="20"/>
        <v>875</v>
      </c>
      <c r="Q55" s="32">
        <f t="shared" si="20"/>
        <v>968.33333333333337</v>
      </c>
      <c r="R55" s="32">
        <f t="shared" si="20"/>
        <v>898.33333333333326</v>
      </c>
      <c r="S55" s="32">
        <f t="shared" si="20"/>
        <v>991.66666666666674</v>
      </c>
      <c r="T55" s="32">
        <f t="shared" si="20"/>
        <v>921.66666666666663</v>
      </c>
      <c r="U55" s="32">
        <f t="shared" si="20"/>
        <v>921.66666666666663</v>
      </c>
      <c r="V55" s="32">
        <f t="shared" si="20"/>
        <v>921.66666666666663</v>
      </c>
      <c r="W55" s="32">
        <f t="shared" si="20"/>
        <v>1015.0000000000001</v>
      </c>
      <c r="X55" s="32">
        <f t="shared" si="20"/>
        <v>945</v>
      </c>
      <c r="Y55" s="32">
        <f t="shared" si="20"/>
        <v>991.66666666666674</v>
      </c>
      <c r="Z55" s="32">
        <f t="shared" si="20"/>
        <v>968.33333333333337</v>
      </c>
      <c r="AA55" s="32">
        <f t="shared" si="20"/>
        <v>968.33333333333337</v>
      </c>
      <c r="AB55" s="32">
        <f t="shared" si="20"/>
        <v>921.66666666666663</v>
      </c>
      <c r="AC55" s="32">
        <f t="shared" si="20"/>
        <v>921.66666666666663</v>
      </c>
      <c r="AD55" s="32">
        <f t="shared" si="20"/>
        <v>898.33333333333326</v>
      </c>
      <c r="AE55" s="32">
        <f t="shared" si="20"/>
        <v>1015.0000000000001</v>
      </c>
      <c r="AF55" s="32">
        <f t="shared" si="20"/>
        <v>921.66666666666663</v>
      </c>
      <c r="AG55" s="32">
        <f t="shared" si="20"/>
        <v>921.66666666666663</v>
      </c>
      <c r="AH55" s="32">
        <f t="shared" si="20"/>
        <v>921.66666666666663</v>
      </c>
      <c r="AI55" s="32">
        <f t="shared" si="20"/>
        <v>991.66666666666674</v>
      </c>
      <c r="AJ55" s="32">
        <f t="shared" si="20"/>
        <v>968.33333333333337</v>
      </c>
      <c r="AK55" s="32">
        <f t="shared" si="20"/>
        <v>991.66666666666674</v>
      </c>
      <c r="AL55" s="32">
        <f t="shared" si="20"/>
        <v>945</v>
      </c>
      <c r="AM55" s="32">
        <f t="shared" si="20"/>
        <v>991.66666666666674</v>
      </c>
      <c r="AN55" s="32">
        <f t="shared" si="20"/>
        <v>921.66666666666663</v>
      </c>
    </row>
    <row r="56" spans="1:47" ht="5.25" customHeight="1" x14ac:dyDescent="0.25">
      <c r="A56" s="4"/>
      <c r="B56" s="4"/>
      <c r="C56" s="4"/>
      <c r="D56" s="4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6"/>
      <c r="AP56" s="6"/>
      <c r="AQ56" s="6"/>
      <c r="AR56" s="6"/>
      <c r="AS56" s="6"/>
      <c r="AT56" s="6"/>
      <c r="AU56" s="6"/>
    </row>
    <row r="57" spans="1:47" ht="14.4" x14ac:dyDescent="0.3">
      <c r="B57" s="26" t="s">
        <v>34</v>
      </c>
      <c r="C57" s="26"/>
      <c r="D57" s="26"/>
      <c r="E57" s="31">
        <v>1</v>
      </c>
      <c r="F57" s="31">
        <v>1</v>
      </c>
      <c r="G57" s="31">
        <v>1</v>
      </c>
      <c r="H57" s="31">
        <v>1</v>
      </c>
      <c r="I57" s="31">
        <v>1</v>
      </c>
      <c r="J57" s="31">
        <v>1</v>
      </c>
      <c r="K57" s="31">
        <v>1</v>
      </c>
      <c r="L57" s="31">
        <v>1</v>
      </c>
      <c r="M57" s="31">
        <v>1</v>
      </c>
      <c r="N57" s="31">
        <v>1</v>
      </c>
      <c r="O57" s="31">
        <v>1</v>
      </c>
      <c r="P57" s="31">
        <v>1</v>
      </c>
      <c r="Q57" s="31">
        <v>1</v>
      </c>
      <c r="R57" s="31">
        <v>1</v>
      </c>
      <c r="S57" s="31">
        <v>1</v>
      </c>
      <c r="T57" s="31">
        <v>1</v>
      </c>
      <c r="U57" s="31">
        <v>1</v>
      </c>
      <c r="V57" s="31">
        <v>1</v>
      </c>
      <c r="W57" s="31">
        <v>1</v>
      </c>
      <c r="X57" s="31">
        <v>1</v>
      </c>
      <c r="Y57" s="31">
        <v>1</v>
      </c>
      <c r="Z57" s="31">
        <v>1</v>
      </c>
      <c r="AA57" s="31">
        <v>1</v>
      </c>
      <c r="AB57" s="31">
        <v>1</v>
      </c>
      <c r="AC57" s="31">
        <v>1</v>
      </c>
      <c r="AD57" s="31">
        <v>1</v>
      </c>
      <c r="AE57" s="31">
        <v>1</v>
      </c>
      <c r="AF57" s="31">
        <v>1</v>
      </c>
      <c r="AG57" s="31">
        <v>1</v>
      </c>
      <c r="AH57" s="31">
        <v>1</v>
      </c>
      <c r="AI57" s="31">
        <v>1</v>
      </c>
      <c r="AJ57" s="31">
        <v>1</v>
      </c>
      <c r="AK57" s="31">
        <v>1</v>
      </c>
      <c r="AL57" s="31">
        <v>1</v>
      </c>
      <c r="AM57" s="31">
        <v>1</v>
      </c>
      <c r="AN57" s="31">
        <v>1</v>
      </c>
    </row>
    <row r="58" spans="1:47" ht="14.4" x14ac:dyDescent="0.3">
      <c r="C58" s="26" t="str">
        <f>VLOOKUP(B57,Personal,2,0)</f>
        <v>Mitarbeiter Innendesign</v>
      </c>
      <c r="D58" s="26"/>
      <c r="E58" s="32">
        <f t="shared" ref="E58:AN58" si="21">VLOOKUP($B57,Personal,3,0)*E57</f>
        <v>2500</v>
      </c>
      <c r="F58" s="32">
        <f t="shared" si="21"/>
        <v>2500</v>
      </c>
      <c r="G58" s="32">
        <f t="shared" si="21"/>
        <v>2500</v>
      </c>
      <c r="H58" s="32">
        <f t="shared" si="21"/>
        <v>2500</v>
      </c>
      <c r="I58" s="32">
        <f t="shared" si="21"/>
        <v>2500</v>
      </c>
      <c r="J58" s="32">
        <f t="shared" si="21"/>
        <v>2500</v>
      </c>
      <c r="K58" s="32">
        <f t="shared" si="21"/>
        <v>2500</v>
      </c>
      <c r="L58" s="32">
        <f t="shared" si="21"/>
        <v>2500</v>
      </c>
      <c r="M58" s="32">
        <f t="shared" si="21"/>
        <v>2500</v>
      </c>
      <c r="N58" s="32">
        <f t="shared" si="21"/>
        <v>2500</v>
      </c>
      <c r="O58" s="32">
        <f t="shared" si="21"/>
        <v>2500</v>
      </c>
      <c r="P58" s="32">
        <f t="shared" si="21"/>
        <v>2500</v>
      </c>
      <c r="Q58" s="32">
        <f t="shared" si="21"/>
        <v>2500</v>
      </c>
      <c r="R58" s="32">
        <f t="shared" si="21"/>
        <v>2500</v>
      </c>
      <c r="S58" s="32">
        <f t="shared" si="21"/>
        <v>2500</v>
      </c>
      <c r="T58" s="32">
        <f t="shared" si="21"/>
        <v>2500</v>
      </c>
      <c r="U58" s="32">
        <f t="shared" si="21"/>
        <v>2500</v>
      </c>
      <c r="V58" s="32">
        <f t="shared" si="21"/>
        <v>2500</v>
      </c>
      <c r="W58" s="32">
        <f t="shared" si="21"/>
        <v>2500</v>
      </c>
      <c r="X58" s="32">
        <f t="shared" si="21"/>
        <v>2500</v>
      </c>
      <c r="Y58" s="32">
        <f t="shared" si="21"/>
        <v>2500</v>
      </c>
      <c r="Z58" s="32">
        <f t="shared" si="21"/>
        <v>2500</v>
      </c>
      <c r="AA58" s="32">
        <f t="shared" si="21"/>
        <v>2500</v>
      </c>
      <c r="AB58" s="32">
        <f t="shared" si="21"/>
        <v>2500</v>
      </c>
      <c r="AC58" s="32">
        <f t="shared" si="21"/>
        <v>2500</v>
      </c>
      <c r="AD58" s="32">
        <f t="shared" si="21"/>
        <v>2500</v>
      </c>
      <c r="AE58" s="32">
        <f t="shared" si="21"/>
        <v>2500</v>
      </c>
      <c r="AF58" s="32">
        <f t="shared" si="21"/>
        <v>2500</v>
      </c>
      <c r="AG58" s="32">
        <f t="shared" si="21"/>
        <v>2500</v>
      </c>
      <c r="AH58" s="32">
        <f t="shared" si="21"/>
        <v>2500</v>
      </c>
      <c r="AI58" s="32">
        <f t="shared" si="21"/>
        <v>2500</v>
      </c>
      <c r="AJ58" s="32">
        <f t="shared" si="21"/>
        <v>2500</v>
      </c>
      <c r="AK58" s="32">
        <f t="shared" si="21"/>
        <v>2500</v>
      </c>
      <c r="AL58" s="32">
        <f t="shared" si="21"/>
        <v>2500</v>
      </c>
      <c r="AM58" s="32">
        <f t="shared" si="21"/>
        <v>2500</v>
      </c>
      <c r="AN58" s="32">
        <f t="shared" si="21"/>
        <v>2500</v>
      </c>
    </row>
    <row r="59" spans="1:47" ht="14.4" x14ac:dyDescent="0.3">
      <c r="C59" s="26" t="s">
        <v>29</v>
      </c>
      <c r="D59" s="26"/>
      <c r="E59" s="32">
        <f t="shared" ref="E59:AN59" si="22">VLOOKUP($B57,Personal,5,0)*E$6*E57*E$29</f>
        <v>3703.7037037037039</v>
      </c>
      <c r="F59" s="32">
        <f t="shared" si="22"/>
        <v>3148.1481481481483</v>
      </c>
      <c r="G59" s="32">
        <f t="shared" si="22"/>
        <v>4999.9999999999991</v>
      </c>
      <c r="H59" s="32">
        <f t="shared" si="22"/>
        <v>6296.2962962962965</v>
      </c>
      <c r="I59" s="32">
        <f t="shared" si="22"/>
        <v>8796.2962962962956</v>
      </c>
      <c r="J59" s="32">
        <f t="shared" si="22"/>
        <v>8333.3333333333321</v>
      </c>
      <c r="K59" s="32">
        <f t="shared" si="22"/>
        <v>13611.111111111111</v>
      </c>
      <c r="L59" s="32">
        <f t="shared" si="22"/>
        <v>13333.333333333332</v>
      </c>
      <c r="M59" s="32">
        <f t="shared" si="22"/>
        <v>17592.592592592591</v>
      </c>
      <c r="N59" s="32">
        <f t="shared" si="22"/>
        <v>17592.592592592591</v>
      </c>
      <c r="O59" s="32">
        <f t="shared" si="22"/>
        <v>16666.666666666664</v>
      </c>
      <c r="P59" s="32">
        <f t="shared" si="22"/>
        <v>13888.888888888889</v>
      </c>
      <c r="Q59" s="32">
        <f t="shared" si="22"/>
        <v>17592.592592592591</v>
      </c>
      <c r="R59" s="32">
        <f t="shared" si="22"/>
        <v>14814.814814814814</v>
      </c>
      <c r="S59" s="32">
        <f t="shared" si="22"/>
        <v>18518.518518518518</v>
      </c>
      <c r="T59" s="32">
        <f t="shared" si="22"/>
        <v>15740.740740740741</v>
      </c>
      <c r="U59" s="32">
        <f t="shared" si="22"/>
        <v>15740.740740740741</v>
      </c>
      <c r="V59" s="32">
        <f t="shared" si="22"/>
        <v>15740.740740740741</v>
      </c>
      <c r="W59" s="32">
        <f t="shared" si="22"/>
        <v>19444.444444444445</v>
      </c>
      <c r="X59" s="32">
        <f t="shared" si="22"/>
        <v>16666.666666666664</v>
      </c>
      <c r="Y59" s="32">
        <f t="shared" si="22"/>
        <v>18518.518518518518</v>
      </c>
      <c r="Z59" s="32">
        <f t="shared" si="22"/>
        <v>17592.592592592591</v>
      </c>
      <c r="AA59" s="32">
        <f t="shared" si="22"/>
        <v>17592.592592592591</v>
      </c>
      <c r="AB59" s="32">
        <f t="shared" si="22"/>
        <v>15740.740740740741</v>
      </c>
      <c r="AC59" s="32">
        <f t="shared" si="22"/>
        <v>15740.740740740741</v>
      </c>
      <c r="AD59" s="32">
        <f t="shared" si="22"/>
        <v>14814.814814814814</v>
      </c>
      <c r="AE59" s="32">
        <f t="shared" si="22"/>
        <v>19444.444444444445</v>
      </c>
      <c r="AF59" s="32">
        <f t="shared" si="22"/>
        <v>15740.740740740741</v>
      </c>
      <c r="AG59" s="32">
        <f t="shared" si="22"/>
        <v>15740.740740740741</v>
      </c>
      <c r="AH59" s="32">
        <f t="shared" si="22"/>
        <v>15740.740740740741</v>
      </c>
      <c r="AI59" s="32">
        <f t="shared" si="22"/>
        <v>18518.518518518518</v>
      </c>
      <c r="AJ59" s="32">
        <f t="shared" si="22"/>
        <v>17592.592592592591</v>
      </c>
      <c r="AK59" s="32">
        <f t="shared" si="22"/>
        <v>18518.518518518518</v>
      </c>
      <c r="AL59" s="32">
        <f t="shared" si="22"/>
        <v>16666.666666666664</v>
      </c>
      <c r="AM59" s="32">
        <f t="shared" si="22"/>
        <v>18518.518518518518</v>
      </c>
      <c r="AN59" s="32">
        <f t="shared" si="22"/>
        <v>15740.740740740741</v>
      </c>
    </row>
    <row r="60" spans="1:47" ht="14.4" x14ac:dyDescent="0.3">
      <c r="C60" s="26" t="s">
        <v>30</v>
      </c>
      <c r="D60" s="26"/>
      <c r="E60" s="32">
        <f t="shared" ref="E60:AN60" si="23">IF(VLOOKUP($B57,Personal,5,0)=0,0,VLOOKUP($B57,Personal,4,0)*(E59*12)/VLOOKUP($B57,Personal,5,0)*E57)</f>
        <v>444.44444444444446</v>
      </c>
      <c r="F60" s="32">
        <f t="shared" si="23"/>
        <v>377.77777777777783</v>
      </c>
      <c r="G60" s="32">
        <f t="shared" si="23"/>
        <v>599.99999999999989</v>
      </c>
      <c r="H60" s="32">
        <f t="shared" si="23"/>
        <v>755.55555555555566</v>
      </c>
      <c r="I60" s="32">
        <f t="shared" si="23"/>
        <v>1055.5555555555554</v>
      </c>
      <c r="J60" s="32">
        <f t="shared" si="23"/>
        <v>999.99999999999989</v>
      </c>
      <c r="K60" s="32">
        <f t="shared" si="23"/>
        <v>1633.3333333333335</v>
      </c>
      <c r="L60" s="32">
        <f t="shared" si="23"/>
        <v>1600</v>
      </c>
      <c r="M60" s="32">
        <f t="shared" si="23"/>
        <v>2111.1111111111109</v>
      </c>
      <c r="N60" s="32">
        <f t="shared" si="23"/>
        <v>2111.1111111111109</v>
      </c>
      <c r="O60" s="32">
        <f t="shared" si="23"/>
        <v>1999.9999999999998</v>
      </c>
      <c r="P60" s="32">
        <f t="shared" si="23"/>
        <v>1666.6666666666665</v>
      </c>
      <c r="Q60" s="32">
        <f t="shared" si="23"/>
        <v>2111.1111111111109</v>
      </c>
      <c r="R60" s="32">
        <f t="shared" si="23"/>
        <v>1777.7777777777776</v>
      </c>
      <c r="S60" s="32">
        <f t="shared" si="23"/>
        <v>2222.2222222222222</v>
      </c>
      <c r="T60" s="32">
        <f t="shared" si="23"/>
        <v>1888.8888888888887</v>
      </c>
      <c r="U60" s="32">
        <f t="shared" si="23"/>
        <v>1888.8888888888887</v>
      </c>
      <c r="V60" s="32">
        <f t="shared" si="23"/>
        <v>1888.8888888888887</v>
      </c>
      <c r="W60" s="32">
        <f t="shared" si="23"/>
        <v>2333.3333333333335</v>
      </c>
      <c r="X60" s="32">
        <f t="shared" si="23"/>
        <v>1999.9999999999998</v>
      </c>
      <c r="Y60" s="32">
        <f t="shared" si="23"/>
        <v>2222.2222222222222</v>
      </c>
      <c r="Z60" s="32">
        <f t="shared" si="23"/>
        <v>2111.1111111111109</v>
      </c>
      <c r="AA60" s="32">
        <f t="shared" si="23"/>
        <v>2111.1111111111109</v>
      </c>
      <c r="AB60" s="32">
        <f t="shared" si="23"/>
        <v>1888.8888888888887</v>
      </c>
      <c r="AC60" s="32">
        <f t="shared" si="23"/>
        <v>1888.8888888888887</v>
      </c>
      <c r="AD60" s="32">
        <f t="shared" si="23"/>
        <v>1777.7777777777776</v>
      </c>
      <c r="AE60" s="32">
        <f t="shared" si="23"/>
        <v>2333.3333333333335</v>
      </c>
      <c r="AF60" s="32">
        <f t="shared" si="23"/>
        <v>1888.8888888888887</v>
      </c>
      <c r="AG60" s="32">
        <f t="shared" si="23"/>
        <v>1888.8888888888887</v>
      </c>
      <c r="AH60" s="32">
        <f t="shared" si="23"/>
        <v>1888.8888888888887</v>
      </c>
      <c r="AI60" s="32">
        <f t="shared" si="23"/>
        <v>2222.2222222222222</v>
      </c>
      <c r="AJ60" s="32">
        <f t="shared" si="23"/>
        <v>2111.1111111111109</v>
      </c>
      <c r="AK60" s="32">
        <f t="shared" si="23"/>
        <v>2222.2222222222222</v>
      </c>
      <c r="AL60" s="32">
        <f t="shared" si="23"/>
        <v>1999.9999999999998</v>
      </c>
      <c r="AM60" s="32">
        <f t="shared" si="23"/>
        <v>2222.2222222222222</v>
      </c>
      <c r="AN60" s="32">
        <f t="shared" si="23"/>
        <v>1888.8888888888887</v>
      </c>
    </row>
    <row r="61" spans="1:47" ht="14.4" x14ac:dyDescent="0.3">
      <c r="B61" s="26"/>
      <c r="C61" s="26" t="s">
        <v>31</v>
      </c>
      <c r="D61" s="26"/>
      <c r="E61" s="32">
        <f t="shared" ref="E61:AN61" si="24">VLOOKUP($B57,Personal,6,0)*SUM(E58,E60)*1</f>
        <v>618.33333333333326</v>
      </c>
      <c r="F61" s="32">
        <f t="shared" si="24"/>
        <v>604.33333333333337</v>
      </c>
      <c r="G61" s="32">
        <f t="shared" si="24"/>
        <v>651</v>
      </c>
      <c r="H61" s="32">
        <f t="shared" si="24"/>
        <v>683.66666666666663</v>
      </c>
      <c r="I61" s="32">
        <f t="shared" si="24"/>
        <v>746.66666666666663</v>
      </c>
      <c r="J61" s="32">
        <f t="shared" si="24"/>
        <v>735</v>
      </c>
      <c r="K61" s="32">
        <f t="shared" si="24"/>
        <v>868.00000000000011</v>
      </c>
      <c r="L61" s="32">
        <f t="shared" si="24"/>
        <v>861</v>
      </c>
      <c r="M61" s="32">
        <f t="shared" si="24"/>
        <v>968.33333333333337</v>
      </c>
      <c r="N61" s="32">
        <f t="shared" si="24"/>
        <v>968.33333333333337</v>
      </c>
      <c r="O61" s="32">
        <f t="shared" si="24"/>
        <v>945</v>
      </c>
      <c r="P61" s="32">
        <f t="shared" si="24"/>
        <v>874.99999999999989</v>
      </c>
      <c r="Q61" s="32">
        <f t="shared" si="24"/>
        <v>968.33333333333337</v>
      </c>
      <c r="R61" s="32">
        <f t="shared" si="24"/>
        <v>898.33333333333326</v>
      </c>
      <c r="S61" s="32">
        <f t="shared" si="24"/>
        <v>991.66666666666674</v>
      </c>
      <c r="T61" s="32">
        <f t="shared" si="24"/>
        <v>921.66666666666663</v>
      </c>
      <c r="U61" s="32">
        <f t="shared" si="24"/>
        <v>921.66666666666663</v>
      </c>
      <c r="V61" s="32">
        <f t="shared" si="24"/>
        <v>921.66666666666663</v>
      </c>
      <c r="W61" s="32">
        <f t="shared" si="24"/>
        <v>1015.0000000000001</v>
      </c>
      <c r="X61" s="32">
        <f t="shared" si="24"/>
        <v>945</v>
      </c>
      <c r="Y61" s="32">
        <f t="shared" si="24"/>
        <v>991.66666666666674</v>
      </c>
      <c r="Z61" s="32">
        <f t="shared" si="24"/>
        <v>968.33333333333337</v>
      </c>
      <c r="AA61" s="32">
        <f t="shared" si="24"/>
        <v>968.33333333333337</v>
      </c>
      <c r="AB61" s="32">
        <f t="shared" si="24"/>
        <v>921.66666666666663</v>
      </c>
      <c r="AC61" s="32">
        <f t="shared" si="24"/>
        <v>921.66666666666663</v>
      </c>
      <c r="AD61" s="32">
        <f t="shared" si="24"/>
        <v>898.33333333333326</v>
      </c>
      <c r="AE61" s="32">
        <f t="shared" si="24"/>
        <v>1015.0000000000001</v>
      </c>
      <c r="AF61" s="32">
        <f t="shared" si="24"/>
        <v>921.66666666666663</v>
      </c>
      <c r="AG61" s="32">
        <f t="shared" si="24"/>
        <v>921.66666666666663</v>
      </c>
      <c r="AH61" s="32">
        <f t="shared" si="24"/>
        <v>921.66666666666663</v>
      </c>
      <c r="AI61" s="32">
        <f t="shared" si="24"/>
        <v>991.66666666666674</v>
      </c>
      <c r="AJ61" s="32">
        <f t="shared" si="24"/>
        <v>968.33333333333337</v>
      </c>
      <c r="AK61" s="32">
        <f t="shared" si="24"/>
        <v>991.66666666666674</v>
      </c>
      <c r="AL61" s="32">
        <f t="shared" si="24"/>
        <v>945</v>
      </c>
      <c r="AM61" s="32">
        <f t="shared" si="24"/>
        <v>991.66666666666674</v>
      </c>
      <c r="AN61" s="32">
        <f t="shared" si="24"/>
        <v>921.66666666666663</v>
      </c>
    </row>
    <row r="62" spans="1:47" ht="5.25" customHeight="1" x14ac:dyDescent="0.25">
      <c r="A62" s="4"/>
      <c r="B62" s="4"/>
      <c r="C62" s="4"/>
      <c r="D62" s="4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6"/>
      <c r="AP62" s="6"/>
      <c r="AQ62" s="6"/>
      <c r="AR62" s="6"/>
      <c r="AS62" s="6"/>
      <c r="AT62" s="6"/>
      <c r="AU62" s="6"/>
    </row>
    <row r="63" spans="1:47" ht="14.4" x14ac:dyDescent="0.3">
      <c r="B63" s="26" t="s">
        <v>35</v>
      </c>
      <c r="C63" s="26"/>
      <c r="D63" s="26"/>
      <c r="E63" s="31">
        <v>1</v>
      </c>
      <c r="F63" s="31">
        <v>1</v>
      </c>
      <c r="G63" s="31">
        <v>1</v>
      </c>
      <c r="H63" s="31">
        <v>1</v>
      </c>
      <c r="I63" s="31">
        <v>1</v>
      </c>
      <c r="J63" s="31">
        <v>1</v>
      </c>
      <c r="K63" s="31">
        <v>1</v>
      </c>
      <c r="L63" s="31">
        <v>1</v>
      </c>
      <c r="M63" s="31">
        <v>1</v>
      </c>
      <c r="N63" s="31">
        <v>1</v>
      </c>
      <c r="O63" s="31">
        <v>1</v>
      </c>
      <c r="P63" s="31">
        <v>1</v>
      </c>
      <c r="Q63" s="31">
        <v>1</v>
      </c>
      <c r="R63" s="31">
        <v>1</v>
      </c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7" ht="14.4" x14ac:dyDescent="0.3">
      <c r="C64" s="26" t="str">
        <f>VLOOKUP(B63,Personal,2,0)</f>
        <v>Assistenz</v>
      </c>
      <c r="D64" s="26"/>
      <c r="E64" s="32">
        <f t="shared" ref="E64:AN64" si="25">VLOOKUP($B63,Personal,3,0)*E63</f>
        <v>2200</v>
      </c>
      <c r="F64" s="32">
        <f t="shared" si="25"/>
        <v>2200</v>
      </c>
      <c r="G64" s="32">
        <f t="shared" si="25"/>
        <v>2200</v>
      </c>
      <c r="H64" s="32">
        <f t="shared" si="25"/>
        <v>2200</v>
      </c>
      <c r="I64" s="32">
        <f t="shared" si="25"/>
        <v>2200</v>
      </c>
      <c r="J64" s="32">
        <f t="shared" si="25"/>
        <v>2200</v>
      </c>
      <c r="K64" s="32">
        <f t="shared" si="25"/>
        <v>2200</v>
      </c>
      <c r="L64" s="32">
        <f t="shared" si="25"/>
        <v>2200</v>
      </c>
      <c r="M64" s="32">
        <f t="shared" si="25"/>
        <v>2200</v>
      </c>
      <c r="N64" s="32">
        <f t="shared" si="25"/>
        <v>2200</v>
      </c>
      <c r="O64" s="32">
        <f t="shared" si="25"/>
        <v>2200</v>
      </c>
      <c r="P64" s="32">
        <f t="shared" si="25"/>
        <v>2200</v>
      </c>
      <c r="Q64" s="32">
        <f t="shared" si="25"/>
        <v>2200</v>
      </c>
      <c r="R64" s="32">
        <f t="shared" si="25"/>
        <v>2200</v>
      </c>
      <c r="S64" s="32">
        <f t="shared" si="25"/>
        <v>0</v>
      </c>
      <c r="T64" s="32">
        <f t="shared" si="25"/>
        <v>0</v>
      </c>
      <c r="U64" s="32">
        <f t="shared" si="25"/>
        <v>0</v>
      </c>
      <c r="V64" s="32">
        <f t="shared" si="25"/>
        <v>0</v>
      </c>
      <c r="W64" s="32">
        <f t="shared" si="25"/>
        <v>0</v>
      </c>
      <c r="X64" s="32">
        <f t="shared" si="25"/>
        <v>0</v>
      </c>
      <c r="Y64" s="32">
        <f t="shared" si="25"/>
        <v>0</v>
      </c>
      <c r="Z64" s="32">
        <f t="shared" si="25"/>
        <v>0</v>
      </c>
      <c r="AA64" s="32">
        <f t="shared" si="25"/>
        <v>0</v>
      </c>
      <c r="AB64" s="32">
        <f t="shared" si="25"/>
        <v>0</v>
      </c>
      <c r="AC64" s="32">
        <f t="shared" si="25"/>
        <v>0</v>
      </c>
      <c r="AD64" s="32">
        <f t="shared" si="25"/>
        <v>0</v>
      </c>
      <c r="AE64" s="32">
        <f t="shared" si="25"/>
        <v>0</v>
      </c>
      <c r="AF64" s="32">
        <f t="shared" si="25"/>
        <v>0</v>
      </c>
      <c r="AG64" s="32">
        <f t="shared" si="25"/>
        <v>0</v>
      </c>
      <c r="AH64" s="32">
        <f t="shared" si="25"/>
        <v>0</v>
      </c>
      <c r="AI64" s="32">
        <f t="shared" si="25"/>
        <v>0</v>
      </c>
      <c r="AJ64" s="32">
        <f t="shared" si="25"/>
        <v>0</v>
      </c>
      <c r="AK64" s="32">
        <f t="shared" si="25"/>
        <v>0</v>
      </c>
      <c r="AL64" s="32">
        <f t="shared" si="25"/>
        <v>0</v>
      </c>
      <c r="AM64" s="32">
        <f t="shared" si="25"/>
        <v>0</v>
      </c>
      <c r="AN64" s="32">
        <f t="shared" si="25"/>
        <v>0</v>
      </c>
    </row>
    <row r="65" spans="1:47" ht="14.4" x14ac:dyDescent="0.3">
      <c r="C65" s="26" t="s">
        <v>29</v>
      </c>
      <c r="D65" s="26"/>
      <c r="E65" s="32">
        <f t="shared" ref="E65:AN65" si="26">VLOOKUP($B63,Personal,5,0)*E$6*E63*E$33</f>
        <v>0</v>
      </c>
      <c r="F65" s="32">
        <f t="shared" si="26"/>
        <v>0</v>
      </c>
      <c r="G65" s="32">
        <f t="shared" si="26"/>
        <v>0</v>
      </c>
      <c r="H65" s="32">
        <f t="shared" si="26"/>
        <v>0</v>
      </c>
      <c r="I65" s="32">
        <f t="shared" si="26"/>
        <v>0</v>
      </c>
      <c r="J65" s="32">
        <f t="shared" si="26"/>
        <v>0</v>
      </c>
      <c r="K65" s="32">
        <f t="shared" si="26"/>
        <v>0</v>
      </c>
      <c r="L65" s="32">
        <f t="shared" si="26"/>
        <v>0</v>
      </c>
      <c r="M65" s="32">
        <f t="shared" si="26"/>
        <v>0</v>
      </c>
      <c r="N65" s="32">
        <f t="shared" si="26"/>
        <v>0</v>
      </c>
      <c r="O65" s="32">
        <f t="shared" si="26"/>
        <v>0</v>
      </c>
      <c r="P65" s="32">
        <f t="shared" si="26"/>
        <v>0</v>
      </c>
      <c r="Q65" s="32">
        <f t="shared" si="26"/>
        <v>0</v>
      </c>
      <c r="R65" s="32">
        <f t="shared" si="26"/>
        <v>0</v>
      </c>
      <c r="S65" s="32">
        <f t="shared" si="26"/>
        <v>0</v>
      </c>
      <c r="T65" s="32">
        <f t="shared" si="26"/>
        <v>0</v>
      </c>
      <c r="U65" s="32">
        <f t="shared" si="26"/>
        <v>0</v>
      </c>
      <c r="V65" s="32">
        <f t="shared" si="26"/>
        <v>0</v>
      </c>
      <c r="W65" s="32">
        <f t="shared" si="26"/>
        <v>0</v>
      </c>
      <c r="X65" s="32">
        <f t="shared" si="26"/>
        <v>0</v>
      </c>
      <c r="Y65" s="32">
        <f t="shared" si="26"/>
        <v>0</v>
      </c>
      <c r="Z65" s="32">
        <f t="shared" si="26"/>
        <v>0</v>
      </c>
      <c r="AA65" s="32">
        <f t="shared" si="26"/>
        <v>0</v>
      </c>
      <c r="AB65" s="32">
        <f t="shared" si="26"/>
        <v>0</v>
      </c>
      <c r="AC65" s="32">
        <f t="shared" si="26"/>
        <v>0</v>
      </c>
      <c r="AD65" s="32">
        <f t="shared" si="26"/>
        <v>0</v>
      </c>
      <c r="AE65" s="32">
        <f t="shared" si="26"/>
        <v>0</v>
      </c>
      <c r="AF65" s="32">
        <f t="shared" si="26"/>
        <v>0</v>
      </c>
      <c r="AG65" s="32">
        <f t="shared" si="26"/>
        <v>0</v>
      </c>
      <c r="AH65" s="32">
        <f t="shared" si="26"/>
        <v>0</v>
      </c>
      <c r="AI65" s="32">
        <f t="shared" si="26"/>
        <v>0</v>
      </c>
      <c r="AJ65" s="32">
        <f t="shared" si="26"/>
        <v>0</v>
      </c>
      <c r="AK65" s="32">
        <f t="shared" si="26"/>
        <v>0</v>
      </c>
      <c r="AL65" s="32">
        <f t="shared" si="26"/>
        <v>0</v>
      </c>
      <c r="AM65" s="32">
        <f t="shared" si="26"/>
        <v>0</v>
      </c>
      <c r="AN65" s="32">
        <f t="shared" si="26"/>
        <v>0</v>
      </c>
    </row>
    <row r="66" spans="1:47" ht="14.4" x14ac:dyDescent="0.3">
      <c r="C66" s="26" t="s">
        <v>30</v>
      </c>
      <c r="D66" s="26"/>
      <c r="E66" s="32">
        <f t="shared" ref="E66:AN66" si="27">IF(VLOOKUP($B63,Personal,5,0)=0,0,VLOOKUP($B63,Personal,4,0)*(E65*12)/VLOOKUP($B63,Personal,5,0)*E63)</f>
        <v>0</v>
      </c>
      <c r="F66" s="32">
        <f t="shared" si="27"/>
        <v>0</v>
      </c>
      <c r="G66" s="32">
        <f t="shared" si="27"/>
        <v>0</v>
      </c>
      <c r="H66" s="32">
        <f t="shared" si="27"/>
        <v>0</v>
      </c>
      <c r="I66" s="32">
        <f t="shared" si="27"/>
        <v>0</v>
      </c>
      <c r="J66" s="32">
        <f t="shared" si="27"/>
        <v>0</v>
      </c>
      <c r="K66" s="32">
        <f t="shared" si="27"/>
        <v>0</v>
      </c>
      <c r="L66" s="32">
        <f t="shared" si="27"/>
        <v>0</v>
      </c>
      <c r="M66" s="32">
        <f t="shared" si="27"/>
        <v>0</v>
      </c>
      <c r="N66" s="32">
        <f t="shared" si="27"/>
        <v>0</v>
      </c>
      <c r="O66" s="32">
        <f t="shared" si="27"/>
        <v>0</v>
      </c>
      <c r="P66" s="32">
        <f t="shared" si="27"/>
        <v>0</v>
      </c>
      <c r="Q66" s="32">
        <f t="shared" si="27"/>
        <v>0</v>
      </c>
      <c r="R66" s="32">
        <f t="shared" si="27"/>
        <v>0</v>
      </c>
      <c r="S66" s="32">
        <f t="shared" si="27"/>
        <v>0</v>
      </c>
      <c r="T66" s="32">
        <f t="shared" si="27"/>
        <v>0</v>
      </c>
      <c r="U66" s="32">
        <f t="shared" si="27"/>
        <v>0</v>
      </c>
      <c r="V66" s="32">
        <f t="shared" si="27"/>
        <v>0</v>
      </c>
      <c r="W66" s="32">
        <f t="shared" si="27"/>
        <v>0</v>
      </c>
      <c r="X66" s="32">
        <f t="shared" si="27"/>
        <v>0</v>
      </c>
      <c r="Y66" s="32">
        <f t="shared" si="27"/>
        <v>0</v>
      </c>
      <c r="Z66" s="32">
        <f t="shared" si="27"/>
        <v>0</v>
      </c>
      <c r="AA66" s="32">
        <f t="shared" si="27"/>
        <v>0</v>
      </c>
      <c r="AB66" s="32">
        <f t="shared" si="27"/>
        <v>0</v>
      </c>
      <c r="AC66" s="32">
        <f t="shared" si="27"/>
        <v>0</v>
      </c>
      <c r="AD66" s="32">
        <f t="shared" si="27"/>
        <v>0</v>
      </c>
      <c r="AE66" s="32">
        <f t="shared" si="27"/>
        <v>0</v>
      </c>
      <c r="AF66" s="32">
        <f t="shared" si="27"/>
        <v>0</v>
      </c>
      <c r="AG66" s="32">
        <f t="shared" si="27"/>
        <v>0</v>
      </c>
      <c r="AH66" s="32">
        <f t="shared" si="27"/>
        <v>0</v>
      </c>
      <c r="AI66" s="32">
        <f t="shared" si="27"/>
        <v>0</v>
      </c>
      <c r="AJ66" s="32">
        <f t="shared" si="27"/>
        <v>0</v>
      </c>
      <c r="AK66" s="32">
        <f t="shared" si="27"/>
        <v>0</v>
      </c>
      <c r="AL66" s="32">
        <f t="shared" si="27"/>
        <v>0</v>
      </c>
      <c r="AM66" s="32">
        <f t="shared" si="27"/>
        <v>0</v>
      </c>
      <c r="AN66" s="32">
        <f t="shared" si="27"/>
        <v>0</v>
      </c>
    </row>
    <row r="67" spans="1:47" ht="14.4" x14ac:dyDescent="0.3">
      <c r="B67" s="26"/>
      <c r="C67" s="26" t="s">
        <v>31</v>
      </c>
      <c r="D67" s="26"/>
      <c r="E67" s="32">
        <f t="shared" ref="E67:AN67" si="28">VLOOKUP($B63,Personal,6,0)*SUM(E64,E66)*1</f>
        <v>462</v>
      </c>
      <c r="F67" s="32">
        <f t="shared" si="28"/>
        <v>462</v>
      </c>
      <c r="G67" s="32">
        <f t="shared" si="28"/>
        <v>462</v>
      </c>
      <c r="H67" s="32">
        <f t="shared" si="28"/>
        <v>462</v>
      </c>
      <c r="I67" s="32">
        <f t="shared" si="28"/>
        <v>462</v>
      </c>
      <c r="J67" s="32">
        <f t="shared" si="28"/>
        <v>462</v>
      </c>
      <c r="K67" s="32">
        <f t="shared" si="28"/>
        <v>462</v>
      </c>
      <c r="L67" s="32">
        <f t="shared" si="28"/>
        <v>462</v>
      </c>
      <c r="M67" s="32">
        <f t="shared" si="28"/>
        <v>462</v>
      </c>
      <c r="N67" s="32">
        <f t="shared" si="28"/>
        <v>462</v>
      </c>
      <c r="O67" s="32">
        <f t="shared" si="28"/>
        <v>462</v>
      </c>
      <c r="P67" s="32">
        <f t="shared" si="28"/>
        <v>462</v>
      </c>
      <c r="Q67" s="32">
        <f t="shared" si="28"/>
        <v>462</v>
      </c>
      <c r="R67" s="32">
        <f t="shared" si="28"/>
        <v>462</v>
      </c>
      <c r="S67" s="32">
        <f t="shared" si="28"/>
        <v>0</v>
      </c>
      <c r="T67" s="32">
        <f t="shared" si="28"/>
        <v>0</v>
      </c>
      <c r="U67" s="32">
        <f t="shared" si="28"/>
        <v>0</v>
      </c>
      <c r="V67" s="32">
        <f t="shared" si="28"/>
        <v>0</v>
      </c>
      <c r="W67" s="32">
        <f t="shared" si="28"/>
        <v>0</v>
      </c>
      <c r="X67" s="32">
        <f t="shared" si="28"/>
        <v>0</v>
      </c>
      <c r="Y67" s="32">
        <f t="shared" si="28"/>
        <v>0</v>
      </c>
      <c r="Z67" s="32">
        <f t="shared" si="28"/>
        <v>0</v>
      </c>
      <c r="AA67" s="32">
        <f t="shared" si="28"/>
        <v>0</v>
      </c>
      <c r="AB67" s="32">
        <f t="shared" si="28"/>
        <v>0</v>
      </c>
      <c r="AC67" s="32">
        <f t="shared" si="28"/>
        <v>0</v>
      </c>
      <c r="AD67" s="32">
        <f t="shared" si="28"/>
        <v>0</v>
      </c>
      <c r="AE67" s="32">
        <f t="shared" si="28"/>
        <v>0</v>
      </c>
      <c r="AF67" s="32">
        <f t="shared" si="28"/>
        <v>0</v>
      </c>
      <c r="AG67" s="32">
        <f t="shared" si="28"/>
        <v>0</v>
      </c>
      <c r="AH67" s="32">
        <f t="shared" si="28"/>
        <v>0</v>
      </c>
      <c r="AI67" s="32">
        <f t="shared" si="28"/>
        <v>0</v>
      </c>
      <c r="AJ67" s="32">
        <f t="shared" si="28"/>
        <v>0</v>
      </c>
      <c r="AK67" s="32">
        <f t="shared" si="28"/>
        <v>0</v>
      </c>
      <c r="AL67" s="32">
        <f t="shared" si="28"/>
        <v>0</v>
      </c>
      <c r="AM67" s="32">
        <f t="shared" si="28"/>
        <v>0</v>
      </c>
      <c r="AN67" s="32">
        <f t="shared" si="28"/>
        <v>0</v>
      </c>
    </row>
    <row r="68" spans="1:47" ht="5.25" customHeight="1" x14ac:dyDescent="0.25">
      <c r="A68" s="4"/>
      <c r="B68" s="4"/>
      <c r="C68" s="4"/>
      <c r="D68" s="4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6"/>
      <c r="AP68" s="6"/>
      <c r="AQ68" s="6"/>
      <c r="AR68" s="6"/>
      <c r="AS68" s="6"/>
      <c r="AT68" s="6"/>
      <c r="AU68" s="6"/>
    </row>
    <row r="69" spans="1:47" s="13" customFormat="1" ht="14.4" x14ac:dyDescent="0.3">
      <c r="A69" s="13" t="s">
        <v>36</v>
      </c>
      <c r="E69" s="14">
        <f t="shared" ref="E69:AN69" si="29">SUM(E70:E92)</f>
        <v>10100</v>
      </c>
      <c r="F69" s="14">
        <f t="shared" si="29"/>
        <v>10100</v>
      </c>
      <c r="G69" s="14">
        <f t="shared" si="29"/>
        <v>10100</v>
      </c>
      <c r="H69" s="14">
        <f t="shared" si="29"/>
        <v>10100</v>
      </c>
      <c r="I69" s="14">
        <f t="shared" si="29"/>
        <v>10100</v>
      </c>
      <c r="J69" s="14">
        <f t="shared" si="29"/>
        <v>10100</v>
      </c>
      <c r="K69" s="14">
        <f t="shared" si="29"/>
        <v>10100</v>
      </c>
      <c r="L69" s="14">
        <f t="shared" si="29"/>
        <v>10100</v>
      </c>
      <c r="M69" s="14">
        <f t="shared" si="29"/>
        <v>10100</v>
      </c>
      <c r="N69" s="14">
        <f t="shared" si="29"/>
        <v>10100</v>
      </c>
      <c r="O69" s="14">
        <f t="shared" si="29"/>
        <v>10100</v>
      </c>
      <c r="P69" s="14">
        <f t="shared" si="29"/>
        <v>10100</v>
      </c>
      <c r="Q69" s="14">
        <f t="shared" si="29"/>
        <v>10100</v>
      </c>
      <c r="R69" s="14">
        <f t="shared" si="29"/>
        <v>10100</v>
      </c>
      <c r="S69" s="14">
        <f t="shared" si="29"/>
        <v>10100</v>
      </c>
      <c r="T69" s="14">
        <f t="shared" si="29"/>
        <v>10100</v>
      </c>
      <c r="U69" s="14">
        <f t="shared" si="29"/>
        <v>10100</v>
      </c>
      <c r="V69" s="14">
        <f t="shared" si="29"/>
        <v>10100</v>
      </c>
      <c r="W69" s="14">
        <f t="shared" si="29"/>
        <v>10100</v>
      </c>
      <c r="X69" s="14">
        <f t="shared" si="29"/>
        <v>10100</v>
      </c>
      <c r="Y69" s="14">
        <f t="shared" si="29"/>
        <v>10100</v>
      </c>
      <c r="Z69" s="14">
        <f t="shared" si="29"/>
        <v>10100</v>
      </c>
      <c r="AA69" s="14">
        <f t="shared" si="29"/>
        <v>10100</v>
      </c>
      <c r="AB69" s="14">
        <f t="shared" si="29"/>
        <v>10100</v>
      </c>
      <c r="AC69" s="14">
        <f t="shared" si="29"/>
        <v>10100</v>
      </c>
      <c r="AD69" s="14">
        <f t="shared" si="29"/>
        <v>10100</v>
      </c>
      <c r="AE69" s="14">
        <f t="shared" si="29"/>
        <v>10100</v>
      </c>
      <c r="AF69" s="14">
        <f t="shared" si="29"/>
        <v>10100</v>
      </c>
      <c r="AG69" s="14">
        <f t="shared" si="29"/>
        <v>10100</v>
      </c>
      <c r="AH69" s="14">
        <f t="shared" si="29"/>
        <v>10100</v>
      </c>
      <c r="AI69" s="14">
        <f t="shared" si="29"/>
        <v>10100</v>
      </c>
      <c r="AJ69" s="14">
        <f t="shared" si="29"/>
        <v>10100</v>
      </c>
      <c r="AK69" s="14">
        <f t="shared" si="29"/>
        <v>10100</v>
      </c>
      <c r="AL69" s="14">
        <f t="shared" si="29"/>
        <v>10100</v>
      </c>
      <c r="AM69" s="14">
        <f t="shared" si="29"/>
        <v>10100</v>
      </c>
      <c r="AN69" s="14">
        <f t="shared" si="29"/>
        <v>10100</v>
      </c>
    </row>
    <row r="70" spans="1:47" x14ac:dyDescent="0.25">
      <c r="B70" t="s">
        <v>37</v>
      </c>
      <c r="E70" s="14">
        <v>2000</v>
      </c>
      <c r="F70" s="14">
        <f t="shared" ref="F70:AN70" si="30">E70</f>
        <v>2000</v>
      </c>
      <c r="G70" s="14">
        <f t="shared" si="30"/>
        <v>2000</v>
      </c>
      <c r="H70" s="14">
        <f t="shared" si="30"/>
        <v>2000</v>
      </c>
      <c r="I70" s="14">
        <f t="shared" si="30"/>
        <v>2000</v>
      </c>
      <c r="J70" s="14">
        <f t="shared" si="30"/>
        <v>2000</v>
      </c>
      <c r="K70" s="14">
        <f t="shared" si="30"/>
        <v>2000</v>
      </c>
      <c r="L70" s="14">
        <f t="shared" si="30"/>
        <v>2000</v>
      </c>
      <c r="M70" s="14">
        <f t="shared" si="30"/>
        <v>2000</v>
      </c>
      <c r="N70" s="14">
        <f t="shared" si="30"/>
        <v>2000</v>
      </c>
      <c r="O70" s="14">
        <f t="shared" si="30"/>
        <v>2000</v>
      </c>
      <c r="P70" s="14">
        <f t="shared" si="30"/>
        <v>2000</v>
      </c>
      <c r="Q70" s="14">
        <f t="shared" si="30"/>
        <v>2000</v>
      </c>
      <c r="R70" s="14">
        <f t="shared" si="30"/>
        <v>2000</v>
      </c>
      <c r="S70" s="14">
        <f t="shared" si="30"/>
        <v>2000</v>
      </c>
      <c r="T70" s="14">
        <f t="shared" si="30"/>
        <v>2000</v>
      </c>
      <c r="U70" s="14">
        <f t="shared" si="30"/>
        <v>2000</v>
      </c>
      <c r="V70" s="14">
        <f t="shared" si="30"/>
        <v>2000</v>
      </c>
      <c r="W70" s="14">
        <f t="shared" si="30"/>
        <v>2000</v>
      </c>
      <c r="X70" s="14">
        <f t="shared" si="30"/>
        <v>2000</v>
      </c>
      <c r="Y70" s="14">
        <f t="shared" si="30"/>
        <v>2000</v>
      </c>
      <c r="Z70" s="14">
        <f t="shared" si="30"/>
        <v>2000</v>
      </c>
      <c r="AA70" s="14">
        <f t="shared" si="30"/>
        <v>2000</v>
      </c>
      <c r="AB70" s="14">
        <f t="shared" si="30"/>
        <v>2000</v>
      </c>
      <c r="AC70" s="14">
        <f t="shared" si="30"/>
        <v>2000</v>
      </c>
      <c r="AD70" s="14">
        <f t="shared" si="30"/>
        <v>2000</v>
      </c>
      <c r="AE70" s="14">
        <f t="shared" si="30"/>
        <v>2000</v>
      </c>
      <c r="AF70" s="14">
        <f t="shared" si="30"/>
        <v>2000</v>
      </c>
      <c r="AG70" s="14">
        <f t="shared" si="30"/>
        <v>2000</v>
      </c>
      <c r="AH70" s="14">
        <f t="shared" si="30"/>
        <v>2000</v>
      </c>
      <c r="AI70" s="14">
        <f t="shared" si="30"/>
        <v>2000</v>
      </c>
      <c r="AJ70" s="14">
        <f t="shared" si="30"/>
        <v>2000</v>
      </c>
      <c r="AK70" s="14">
        <f t="shared" si="30"/>
        <v>2000</v>
      </c>
      <c r="AL70" s="14">
        <f t="shared" si="30"/>
        <v>2000</v>
      </c>
      <c r="AM70" s="14">
        <f t="shared" si="30"/>
        <v>2000</v>
      </c>
      <c r="AN70" s="14">
        <f t="shared" si="30"/>
        <v>2000</v>
      </c>
    </row>
    <row r="71" spans="1:47" x14ac:dyDescent="0.25">
      <c r="B71" t="s">
        <v>38</v>
      </c>
      <c r="E71" s="14">
        <v>200</v>
      </c>
      <c r="F71" s="14">
        <f t="shared" ref="F71:AN71" si="31">E71</f>
        <v>200</v>
      </c>
      <c r="G71" s="14">
        <f t="shared" si="31"/>
        <v>200</v>
      </c>
      <c r="H71" s="14">
        <f t="shared" si="31"/>
        <v>200</v>
      </c>
      <c r="I71" s="14">
        <f t="shared" si="31"/>
        <v>200</v>
      </c>
      <c r="J71" s="14">
        <f t="shared" si="31"/>
        <v>200</v>
      </c>
      <c r="K71" s="14">
        <f t="shared" si="31"/>
        <v>200</v>
      </c>
      <c r="L71" s="14">
        <f t="shared" si="31"/>
        <v>200</v>
      </c>
      <c r="M71" s="14">
        <f t="shared" si="31"/>
        <v>200</v>
      </c>
      <c r="N71" s="14">
        <f t="shared" si="31"/>
        <v>200</v>
      </c>
      <c r="O71" s="14">
        <f t="shared" si="31"/>
        <v>200</v>
      </c>
      <c r="P71" s="14">
        <f t="shared" si="31"/>
        <v>200</v>
      </c>
      <c r="Q71" s="14">
        <f t="shared" si="31"/>
        <v>200</v>
      </c>
      <c r="R71" s="14">
        <f t="shared" si="31"/>
        <v>200</v>
      </c>
      <c r="S71" s="14">
        <f t="shared" si="31"/>
        <v>200</v>
      </c>
      <c r="T71" s="14">
        <f t="shared" si="31"/>
        <v>200</v>
      </c>
      <c r="U71" s="14">
        <f t="shared" si="31"/>
        <v>200</v>
      </c>
      <c r="V71" s="14">
        <f t="shared" si="31"/>
        <v>200</v>
      </c>
      <c r="W71" s="14">
        <f t="shared" si="31"/>
        <v>200</v>
      </c>
      <c r="X71" s="14">
        <f t="shared" si="31"/>
        <v>200</v>
      </c>
      <c r="Y71" s="14">
        <f t="shared" si="31"/>
        <v>200</v>
      </c>
      <c r="Z71" s="14">
        <f t="shared" si="31"/>
        <v>200</v>
      </c>
      <c r="AA71" s="14">
        <f t="shared" si="31"/>
        <v>200</v>
      </c>
      <c r="AB71" s="14">
        <f t="shared" si="31"/>
        <v>200</v>
      </c>
      <c r="AC71" s="14">
        <f t="shared" si="31"/>
        <v>200</v>
      </c>
      <c r="AD71" s="14">
        <f t="shared" si="31"/>
        <v>200</v>
      </c>
      <c r="AE71" s="14">
        <f t="shared" si="31"/>
        <v>200</v>
      </c>
      <c r="AF71" s="14">
        <f t="shared" si="31"/>
        <v>200</v>
      </c>
      <c r="AG71" s="14">
        <f t="shared" si="31"/>
        <v>200</v>
      </c>
      <c r="AH71" s="14">
        <f t="shared" si="31"/>
        <v>200</v>
      </c>
      <c r="AI71" s="14">
        <f t="shared" si="31"/>
        <v>200</v>
      </c>
      <c r="AJ71" s="14">
        <f t="shared" si="31"/>
        <v>200</v>
      </c>
      <c r="AK71" s="14">
        <f t="shared" si="31"/>
        <v>200</v>
      </c>
      <c r="AL71" s="14">
        <f t="shared" si="31"/>
        <v>200</v>
      </c>
      <c r="AM71" s="14">
        <f t="shared" si="31"/>
        <v>200</v>
      </c>
      <c r="AN71" s="14">
        <f t="shared" si="31"/>
        <v>200</v>
      </c>
    </row>
    <row r="72" spans="1:47" x14ac:dyDescent="0.25">
      <c r="B72" t="s">
        <v>39</v>
      </c>
      <c r="E72" s="33"/>
    </row>
    <row r="73" spans="1:47" ht="12.75" customHeight="1" x14ac:dyDescent="0.25">
      <c r="E73" s="33"/>
    </row>
    <row r="74" spans="1:47" x14ac:dyDescent="0.25">
      <c r="E74" s="33"/>
    </row>
    <row r="75" spans="1:47" x14ac:dyDescent="0.25">
      <c r="B75" s="34" t="s">
        <v>40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  <c r="AF75" s="33">
        <v>0</v>
      </c>
      <c r="AG75" s="33">
        <v>0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0</v>
      </c>
      <c r="AN75" s="33">
        <v>0</v>
      </c>
    </row>
    <row r="76" spans="1:47" x14ac:dyDescent="0.25">
      <c r="B76" s="34" t="s">
        <v>41</v>
      </c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</row>
    <row r="77" spans="1:47" x14ac:dyDescent="0.25">
      <c r="B77" s="34" t="s">
        <v>42</v>
      </c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</row>
    <row r="78" spans="1:47" x14ac:dyDescent="0.25">
      <c r="B78" s="34" t="s">
        <v>43</v>
      </c>
      <c r="E78" s="33">
        <v>1000</v>
      </c>
      <c r="F78" s="33">
        <v>1000</v>
      </c>
      <c r="G78" s="33">
        <v>1000</v>
      </c>
      <c r="H78" s="33">
        <v>1000</v>
      </c>
      <c r="I78" s="33">
        <v>1000</v>
      </c>
      <c r="J78" s="33">
        <v>1000</v>
      </c>
      <c r="K78" s="33">
        <v>1000</v>
      </c>
      <c r="L78" s="33">
        <v>1000</v>
      </c>
      <c r="M78" s="33">
        <v>1000</v>
      </c>
      <c r="N78" s="33">
        <v>1000</v>
      </c>
      <c r="O78" s="33">
        <v>1000</v>
      </c>
      <c r="P78" s="33">
        <v>1000</v>
      </c>
      <c r="Q78" s="33">
        <v>1000</v>
      </c>
      <c r="R78" s="33">
        <v>1000</v>
      </c>
      <c r="S78" s="33">
        <v>1000</v>
      </c>
      <c r="T78" s="33">
        <v>1000</v>
      </c>
      <c r="U78" s="33">
        <v>1000</v>
      </c>
      <c r="V78" s="33">
        <v>1000</v>
      </c>
      <c r="W78" s="33">
        <v>1000</v>
      </c>
      <c r="X78" s="33">
        <v>1000</v>
      </c>
      <c r="Y78" s="33">
        <v>1000</v>
      </c>
      <c r="Z78" s="33">
        <v>1000</v>
      </c>
      <c r="AA78" s="33">
        <v>1000</v>
      </c>
      <c r="AB78" s="33">
        <v>1000</v>
      </c>
      <c r="AC78" s="33">
        <v>1000</v>
      </c>
      <c r="AD78" s="33">
        <v>1000</v>
      </c>
      <c r="AE78" s="33">
        <v>1000</v>
      </c>
      <c r="AF78" s="33">
        <v>1000</v>
      </c>
      <c r="AG78" s="33">
        <v>1000</v>
      </c>
      <c r="AH78" s="33">
        <v>1000</v>
      </c>
      <c r="AI78" s="33">
        <v>1000</v>
      </c>
      <c r="AJ78" s="33">
        <v>1000</v>
      </c>
      <c r="AK78" s="33">
        <v>1000</v>
      </c>
      <c r="AL78" s="33">
        <v>1000</v>
      </c>
      <c r="AM78" s="33">
        <v>1000</v>
      </c>
      <c r="AN78" s="33">
        <v>1000</v>
      </c>
    </row>
    <row r="79" spans="1:47" x14ac:dyDescent="0.25">
      <c r="B79" s="34" t="s">
        <v>44</v>
      </c>
      <c r="E79" s="33">
        <v>600</v>
      </c>
      <c r="F79" s="33">
        <v>600</v>
      </c>
      <c r="G79" s="33">
        <v>600</v>
      </c>
      <c r="H79" s="33">
        <v>600</v>
      </c>
      <c r="I79" s="33">
        <v>600</v>
      </c>
      <c r="J79" s="33">
        <v>600</v>
      </c>
      <c r="K79" s="33">
        <v>600</v>
      </c>
      <c r="L79" s="33">
        <v>600</v>
      </c>
      <c r="M79" s="33">
        <v>600</v>
      </c>
      <c r="N79" s="33">
        <v>600</v>
      </c>
      <c r="O79" s="33">
        <v>600</v>
      </c>
      <c r="P79" s="33">
        <v>600</v>
      </c>
      <c r="Q79" s="33">
        <v>600</v>
      </c>
      <c r="R79" s="33">
        <v>600</v>
      </c>
      <c r="S79" s="33">
        <v>600</v>
      </c>
      <c r="T79" s="33">
        <v>600</v>
      </c>
      <c r="U79" s="33">
        <v>600</v>
      </c>
      <c r="V79" s="33">
        <v>600</v>
      </c>
      <c r="W79" s="33">
        <v>600</v>
      </c>
      <c r="X79" s="33">
        <v>600</v>
      </c>
      <c r="Y79" s="33">
        <v>600</v>
      </c>
      <c r="Z79" s="33">
        <v>600</v>
      </c>
      <c r="AA79" s="33">
        <v>600</v>
      </c>
      <c r="AB79" s="33">
        <v>600</v>
      </c>
      <c r="AC79" s="33">
        <v>600</v>
      </c>
      <c r="AD79" s="33">
        <v>600</v>
      </c>
      <c r="AE79" s="33">
        <v>600</v>
      </c>
      <c r="AF79" s="33">
        <v>600</v>
      </c>
      <c r="AG79" s="33">
        <v>600</v>
      </c>
      <c r="AH79" s="33">
        <v>600</v>
      </c>
      <c r="AI79" s="33">
        <v>600</v>
      </c>
      <c r="AJ79" s="33">
        <v>600</v>
      </c>
      <c r="AK79" s="33">
        <v>600</v>
      </c>
      <c r="AL79" s="33">
        <v>600</v>
      </c>
      <c r="AM79" s="33">
        <v>600</v>
      </c>
      <c r="AN79" s="33">
        <v>600</v>
      </c>
    </row>
    <row r="80" spans="1:47" x14ac:dyDescent="0.25">
      <c r="B80" s="34" t="s">
        <v>45</v>
      </c>
      <c r="E80" s="33">
        <v>450</v>
      </c>
      <c r="F80" s="33">
        <v>450</v>
      </c>
      <c r="G80" s="33">
        <v>450</v>
      </c>
      <c r="H80" s="33">
        <v>450</v>
      </c>
      <c r="I80" s="33">
        <v>450</v>
      </c>
      <c r="J80" s="33">
        <v>450</v>
      </c>
      <c r="K80" s="33">
        <v>450</v>
      </c>
      <c r="L80" s="33">
        <v>450</v>
      </c>
      <c r="M80" s="33">
        <v>450</v>
      </c>
      <c r="N80" s="33">
        <v>450</v>
      </c>
      <c r="O80" s="33">
        <v>450</v>
      </c>
      <c r="P80" s="33">
        <v>450</v>
      </c>
      <c r="Q80" s="33">
        <v>450</v>
      </c>
      <c r="R80" s="33">
        <v>450</v>
      </c>
      <c r="S80" s="33">
        <v>450</v>
      </c>
      <c r="T80" s="33">
        <v>450</v>
      </c>
      <c r="U80" s="33">
        <v>450</v>
      </c>
      <c r="V80" s="33">
        <v>450</v>
      </c>
      <c r="W80" s="33">
        <v>450</v>
      </c>
      <c r="X80" s="33">
        <v>450</v>
      </c>
      <c r="Y80" s="33">
        <v>450</v>
      </c>
      <c r="Z80" s="33">
        <v>450</v>
      </c>
      <c r="AA80" s="33">
        <v>450</v>
      </c>
      <c r="AB80" s="33">
        <v>450</v>
      </c>
      <c r="AC80" s="33">
        <v>450</v>
      </c>
      <c r="AD80" s="33">
        <v>450</v>
      </c>
      <c r="AE80" s="33">
        <v>450</v>
      </c>
      <c r="AF80" s="33">
        <v>450</v>
      </c>
      <c r="AG80" s="33">
        <v>450</v>
      </c>
      <c r="AH80" s="33">
        <v>450</v>
      </c>
      <c r="AI80" s="33">
        <v>450</v>
      </c>
      <c r="AJ80" s="33">
        <v>450</v>
      </c>
      <c r="AK80" s="33">
        <v>450</v>
      </c>
      <c r="AL80" s="33">
        <v>450</v>
      </c>
      <c r="AM80" s="33">
        <v>450</v>
      </c>
      <c r="AN80" s="33">
        <v>450</v>
      </c>
    </row>
    <row r="81" spans="2:40" x14ac:dyDescent="0.25">
      <c r="B81" s="34" t="s">
        <v>46</v>
      </c>
      <c r="E81" s="33">
        <v>50</v>
      </c>
      <c r="F81" s="33">
        <v>50</v>
      </c>
      <c r="G81" s="33">
        <v>50</v>
      </c>
      <c r="H81" s="33">
        <v>50</v>
      </c>
      <c r="I81" s="33">
        <v>50</v>
      </c>
      <c r="J81" s="33">
        <v>50</v>
      </c>
      <c r="K81" s="33">
        <v>50</v>
      </c>
      <c r="L81" s="33">
        <v>50</v>
      </c>
      <c r="M81" s="33">
        <v>50</v>
      </c>
      <c r="N81" s="33">
        <v>50</v>
      </c>
      <c r="O81" s="33">
        <v>50</v>
      </c>
      <c r="P81" s="33">
        <v>50</v>
      </c>
      <c r="Q81" s="33">
        <v>50</v>
      </c>
      <c r="R81" s="33">
        <v>50</v>
      </c>
      <c r="S81" s="33">
        <v>50</v>
      </c>
      <c r="T81" s="33">
        <v>50</v>
      </c>
      <c r="U81" s="33">
        <v>50</v>
      </c>
      <c r="V81" s="33">
        <v>50</v>
      </c>
      <c r="W81" s="33">
        <v>50</v>
      </c>
      <c r="X81" s="33">
        <v>50</v>
      </c>
      <c r="Y81" s="33">
        <v>50</v>
      </c>
      <c r="Z81" s="33">
        <v>50</v>
      </c>
      <c r="AA81" s="33">
        <v>50</v>
      </c>
      <c r="AB81" s="33">
        <v>50</v>
      </c>
      <c r="AC81" s="33">
        <v>50</v>
      </c>
      <c r="AD81" s="33">
        <v>50</v>
      </c>
      <c r="AE81" s="33">
        <v>50</v>
      </c>
      <c r="AF81" s="33">
        <v>50</v>
      </c>
      <c r="AG81" s="33">
        <v>50</v>
      </c>
      <c r="AH81" s="33">
        <v>50</v>
      </c>
      <c r="AI81" s="33">
        <v>50</v>
      </c>
      <c r="AJ81" s="33">
        <v>50</v>
      </c>
      <c r="AK81" s="33">
        <v>50</v>
      </c>
      <c r="AL81" s="33">
        <v>50</v>
      </c>
      <c r="AM81" s="33">
        <v>50</v>
      </c>
      <c r="AN81" s="33">
        <v>50</v>
      </c>
    </row>
    <row r="82" spans="2:40" x14ac:dyDescent="0.25">
      <c r="B82" s="34" t="s">
        <v>47</v>
      </c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</row>
    <row r="83" spans="2:40" x14ac:dyDescent="0.25">
      <c r="B83" s="34" t="s">
        <v>48</v>
      </c>
      <c r="E83" s="33">
        <v>350</v>
      </c>
      <c r="F83" s="33">
        <v>350</v>
      </c>
      <c r="G83" s="33">
        <v>350</v>
      </c>
      <c r="H83" s="33">
        <v>350</v>
      </c>
      <c r="I83" s="33">
        <v>350</v>
      </c>
      <c r="J83" s="33">
        <v>350</v>
      </c>
      <c r="K83" s="33">
        <v>350</v>
      </c>
      <c r="L83" s="33">
        <v>350</v>
      </c>
      <c r="M83" s="33">
        <v>350</v>
      </c>
      <c r="N83" s="33">
        <v>350</v>
      </c>
      <c r="O83" s="33">
        <v>350</v>
      </c>
      <c r="P83" s="33">
        <v>350</v>
      </c>
      <c r="Q83" s="33">
        <v>350</v>
      </c>
      <c r="R83" s="33">
        <v>350</v>
      </c>
      <c r="S83" s="33">
        <v>350</v>
      </c>
      <c r="T83" s="33">
        <v>350</v>
      </c>
      <c r="U83" s="33">
        <v>350</v>
      </c>
      <c r="V83" s="33">
        <v>350</v>
      </c>
      <c r="W83" s="33">
        <v>350</v>
      </c>
      <c r="X83" s="33">
        <v>350</v>
      </c>
      <c r="Y83" s="33">
        <v>350</v>
      </c>
      <c r="Z83" s="33">
        <v>350</v>
      </c>
      <c r="AA83" s="33">
        <v>350</v>
      </c>
      <c r="AB83" s="33">
        <v>350</v>
      </c>
      <c r="AC83" s="33">
        <v>350</v>
      </c>
      <c r="AD83" s="33">
        <v>350</v>
      </c>
      <c r="AE83" s="33">
        <v>350</v>
      </c>
      <c r="AF83" s="33">
        <v>350</v>
      </c>
      <c r="AG83" s="33">
        <v>350</v>
      </c>
      <c r="AH83" s="33">
        <v>350</v>
      </c>
      <c r="AI83" s="33">
        <v>350</v>
      </c>
      <c r="AJ83" s="33">
        <v>350</v>
      </c>
      <c r="AK83" s="33">
        <v>350</v>
      </c>
      <c r="AL83" s="33">
        <v>350</v>
      </c>
      <c r="AM83" s="33">
        <v>350</v>
      </c>
      <c r="AN83" s="33">
        <v>350</v>
      </c>
    </row>
    <row r="84" spans="2:40" x14ac:dyDescent="0.25">
      <c r="B84" s="34" t="s">
        <v>49</v>
      </c>
      <c r="E84" s="33">
        <v>300</v>
      </c>
      <c r="F84" s="33">
        <v>300</v>
      </c>
      <c r="G84" s="33">
        <v>300</v>
      </c>
      <c r="H84" s="33">
        <v>300</v>
      </c>
      <c r="I84" s="33">
        <v>300</v>
      </c>
      <c r="J84" s="33">
        <v>300</v>
      </c>
      <c r="K84" s="33">
        <v>300</v>
      </c>
      <c r="L84" s="33">
        <v>300</v>
      </c>
      <c r="M84" s="33">
        <v>300</v>
      </c>
      <c r="N84" s="33">
        <v>300</v>
      </c>
      <c r="O84" s="33">
        <v>300</v>
      </c>
      <c r="P84" s="33">
        <v>300</v>
      </c>
      <c r="Q84" s="33">
        <v>300</v>
      </c>
      <c r="R84" s="33">
        <v>300</v>
      </c>
      <c r="S84" s="33">
        <v>300</v>
      </c>
      <c r="T84" s="33">
        <v>300</v>
      </c>
      <c r="U84" s="33">
        <v>300</v>
      </c>
      <c r="V84" s="33">
        <v>300</v>
      </c>
      <c r="W84" s="33">
        <v>300</v>
      </c>
      <c r="X84" s="33">
        <v>300</v>
      </c>
      <c r="Y84" s="33">
        <v>300</v>
      </c>
      <c r="Z84" s="33">
        <v>300</v>
      </c>
      <c r="AA84" s="33">
        <v>300</v>
      </c>
      <c r="AB84" s="33">
        <v>300</v>
      </c>
      <c r="AC84" s="33">
        <v>300</v>
      </c>
      <c r="AD84" s="33">
        <v>300</v>
      </c>
      <c r="AE84" s="33">
        <v>300</v>
      </c>
      <c r="AF84" s="33">
        <v>300</v>
      </c>
      <c r="AG84" s="33">
        <v>300</v>
      </c>
      <c r="AH84" s="33">
        <v>300</v>
      </c>
      <c r="AI84" s="33">
        <v>300</v>
      </c>
      <c r="AJ84" s="33">
        <v>300</v>
      </c>
      <c r="AK84" s="33">
        <v>300</v>
      </c>
      <c r="AL84" s="33">
        <v>300</v>
      </c>
      <c r="AM84" s="33">
        <v>300</v>
      </c>
      <c r="AN84" s="33">
        <v>300</v>
      </c>
    </row>
    <row r="85" spans="2:40" x14ac:dyDescent="0.25">
      <c r="B85" s="34" t="s">
        <v>50</v>
      </c>
      <c r="E85" s="33">
        <v>50</v>
      </c>
      <c r="F85" s="33">
        <v>50</v>
      </c>
      <c r="G85" s="33">
        <v>50</v>
      </c>
      <c r="H85" s="33">
        <v>50</v>
      </c>
      <c r="I85" s="33">
        <v>50</v>
      </c>
      <c r="J85" s="33">
        <v>50</v>
      </c>
      <c r="K85" s="33">
        <v>50</v>
      </c>
      <c r="L85" s="33">
        <v>50</v>
      </c>
      <c r="M85" s="33">
        <v>50</v>
      </c>
      <c r="N85" s="33">
        <v>50</v>
      </c>
      <c r="O85" s="33">
        <v>50</v>
      </c>
      <c r="P85" s="33">
        <v>50</v>
      </c>
      <c r="Q85" s="33">
        <v>50</v>
      </c>
      <c r="R85" s="33">
        <v>50</v>
      </c>
      <c r="S85" s="33">
        <v>50</v>
      </c>
      <c r="T85" s="33">
        <v>50</v>
      </c>
      <c r="U85" s="33">
        <v>50</v>
      </c>
      <c r="V85" s="33">
        <v>50</v>
      </c>
      <c r="W85" s="33">
        <v>50</v>
      </c>
      <c r="X85" s="33">
        <v>50</v>
      </c>
      <c r="Y85" s="33">
        <v>50</v>
      </c>
      <c r="Z85" s="33">
        <v>50</v>
      </c>
      <c r="AA85" s="33">
        <v>50</v>
      </c>
      <c r="AB85" s="33">
        <v>50</v>
      </c>
      <c r="AC85" s="33">
        <v>50</v>
      </c>
      <c r="AD85" s="33">
        <v>50</v>
      </c>
      <c r="AE85" s="33">
        <v>50</v>
      </c>
      <c r="AF85" s="33">
        <v>50</v>
      </c>
      <c r="AG85" s="33">
        <v>50</v>
      </c>
      <c r="AH85" s="33">
        <v>50</v>
      </c>
      <c r="AI85" s="33">
        <v>50</v>
      </c>
      <c r="AJ85" s="33">
        <v>50</v>
      </c>
      <c r="AK85" s="33">
        <v>50</v>
      </c>
      <c r="AL85" s="33">
        <v>50</v>
      </c>
      <c r="AM85" s="33">
        <v>50</v>
      </c>
      <c r="AN85" s="33">
        <v>50</v>
      </c>
    </row>
    <row r="86" spans="2:40" x14ac:dyDescent="0.25">
      <c r="B86" s="34" t="s">
        <v>51</v>
      </c>
      <c r="E86" s="33">
        <v>100</v>
      </c>
      <c r="F86" s="33">
        <v>100</v>
      </c>
      <c r="G86" s="33">
        <v>100</v>
      </c>
      <c r="H86" s="33">
        <v>100</v>
      </c>
      <c r="I86" s="33">
        <v>100</v>
      </c>
      <c r="J86" s="33">
        <v>100</v>
      </c>
      <c r="K86" s="33">
        <v>100</v>
      </c>
      <c r="L86" s="33">
        <v>100</v>
      </c>
      <c r="M86" s="33">
        <v>100</v>
      </c>
      <c r="N86" s="33">
        <v>100</v>
      </c>
      <c r="O86" s="33">
        <v>100</v>
      </c>
      <c r="P86" s="33">
        <v>100</v>
      </c>
      <c r="Q86" s="33">
        <v>100</v>
      </c>
      <c r="R86" s="33">
        <v>100</v>
      </c>
      <c r="S86" s="33">
        <v>100</v>
      </c>
      <c r="T86" s="33">
        <v>100</v>
      </c>
      <c r="U86" s="33">
        <v>100</v>
      </c>
      <c r="V86" s="33">
        <v>100</v>
      </c>
      <c r="W86" s="33">
        <v>100</v>
      </c>
      <c r="X86" s="33">
        <v>100</v>
      </c>
      <c r="Y86" s="33">
        <v>100</v>
      </c>
      <c r="Z86" s="33">
        <v>100</v>
      </c>
      <c r="AA86" s="33">
        <v>100</v>
      </c>
      <c r="AB86" s="33">
        <v>100</v>
      </c>
      <c r="AC86" s="33">
        <v>100</v>
      </c>
      <c r="AD86" s="33">
        <v>100</v>
      </c>
      <c r="AE86" s="33">
        <v>100</v>
      </c>
      <c r="AF86" s="33">
        <v>100</v>
      </c>
      <c r="AG86" s="33">
        <v>100</v>
      </c>
      <c r="AH86" s="33">
        <v>100</v>
      </c>
      <c r="AI86" s="33">
        <v>100</v>
      </c>
      <c r="AJ86" s="33">
        <v>100</v>
      </c>
      <c r="AK86" s="33">
        <v>100</v>
      </c>
      <c r="AL86" s="33">
        <v>100</v>
      </c>
      <c r="AM86" s="33">
        <v>100</v>
      </c>
      <c r="AN86" s="33">
        <v>100</v>
      </c>
    </row>
    <row r="87" spans="2:40" x14ac:dyDescent="0.25"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</row>
    <row r="88" spans="2:40" x14ac:dyDescent="0.25">
      <c r="B88" t="s">
        <v>52</v>
      </c>
      <c r="E88" s="33">
        <v>5000</v>
      </c>
      <c r="F88" s="33">
        <v>5000</v>
      </c>
      <c r="G88" s="33">
        <v>5000</v>
      </c>
      <c r="H88" s="33">
        <v>5000</v>
      </c>
      <c r="I88" s="33">
        <v>5000</v>
      </c>
      <c r="J88" s="33">
        <v>5000</v>
      </c>
      <c r="K88" s="33">
        <v>5000</v>
      </c>
      <c r="L88" s="33">
        <v>5000</v>
      </c>
      <c r="M88" s="33">
        <v>5000</v>
      </c>
      <c r="N88" s="33">
        <v>5000</v>
      </c>
      <c r="O88" s="33">
        <v>5000</v>
      </c>
      <c r="P88" s="33">
        <v>5000</v>
      </c>
      <c r="Q88" s="33">
        <v>5000</v>
      </c>
      <c r="R88" s="33">
        <v>5000</v>
      </c>
      <c r="S88" s="33">
        <v>5000</v>
      </c>
      <c r="T88" s="33">
        <v>5000</v>
      </c>
      <c r="U88" s="33">
        <v>5000</v>
      </c>
      <c r="V88" s="33">
        <v>5000</v>
      </c>
      <c r="W88" s="33">
        <v>5000</v>
      </c>
      <c r="X88" s="33">
        <v>5000</v>
      </c>
      <c r="Y88" s="33">
        <v>5000</v>
      </c>
      <c r="Z88" s="33">
        <v>5000</v>
      </c>
      <c r="AA88" s="33">
        <v>5000</v>
      </c>
      <c r="AB88" s="33">
        <v>5000</v>
      </c>
      <c r="AC88" s="33">
        <v>5000</v>
      </c>
      <c r="AD88" s="33">
        <v>5000</v>
      </c>
      <c r="AE88" s="33">
        <v>5000</v>
      </c>
      <c r="AF88" s="33">
        <v>5000</v>
      </c>
      <c r="AG88" s="33">
        <v>5000</v>
      </c>
      <c r="AH88" s="33">
        <v>5000</v>
      </c>
      <c r="AI88" s="33">
        <v>5000</v>
      </c>
      <c r="AJ88" s="33">
        <v>5000</v>
      </c>
      <c r="AK88" s="33">
        <v>5000</v>
      </c>
      <c r="AL88" s="33">
        <v>5000</v>
      </c>
      <c r="AM88" s="33">
        <v>5000</v>
      </c>
      <c r="AN88" s="33">
        <v>5000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C2EF-2D67-42FB-80CB-E307EAD4B020}">
  <dimension ref="A1:AU88"/>
  <sheetViews>
    <sheetView zoomScale="90" zoomScaleNormal="90" workbookViewId="0">
      <selection activeCell="E8" sqref="E8"/>
    </sheetView>
  </sheetViews>
  <sheetFormatPr baseColWidth="10" defaultColWidth="8.88671875" defaultRowHeight="13.2" x14ac:dyDescent="0.25"/>
  <cols>
    <col min="1" max="1" width="2.6640625" customWidth="1"/>
    <col min="2" max="2" width="32.88671875" customWidth="1"/>
    <col min="3" max="3" width="9.5546875" customWidth="1"/>
    <col min="4" max="4" width="54.109375" customWidth="1"/>
    <col min="5" max="40" width="14.21875" customWidth="1"/>
    <col min="41" max="1025" width="8.5546875" customWidth="1"/>
  </cols>
  <sheetData>
    <row r="1" spans="1:47" ht="20.399999999999999" thickBot="1" x14ac:dyDescent="0.45">
      <c r="A1" s="1" t="s">
        <v>0</v>
      </c>
      <c r="B1" s="1"/>
      <c r="C1" s="1"/>
      <c r="D1" s="1"/>
    </row>
    <row r="2" spans="1:47" ht="13.8" thickBot="1" x14ac:dyDescent="0.3">
      <c r="A2" t="s">
        <v>1</v>
      </c>
      <c r="E2" s="2">
        <v>43466</v>
      </c>
    </row>
    <row r="3" spans="1:47" ht="6.6" customHeight="1" x14ac:dyDescent="0.25"/>
    <row r="5" spans="1:47" ht="16.5" customHeight="1" x14ac:dyDescent="0.25">
      <c r="A5" t="s">
        <v>2</v>
      </c>
      <c r="E5" s="3">
        <f>E2</f>
        <v>43466</v>
      </c>
      <c r="F5" s="3">
        <f t="shared" ref="F5:AN5" si="0">DATEVALUE(CONCATENATE("01.",MONTH(E5+40),".",YEAR(E5+40)))</f>
        <v>43497</v>
      </c>
      <c r="G5" s="3">
        <f t="shared" si="0"/>
        <v>43525</v>
      </c>
      <c r="H5" s="3">
        <f t="shared" si="0"/>
        <v>43556</v>
      </c>
      <c r="I5" s="3">
        <f t="shared" si="0"/>
        <v>43586</v>
      </c>
      <c r="J5" s="3">
        <f t="shared" si="0"/>
        <v>43617</v>
      </c>
      <c r="K5" s="3">
        <f t="shared" si="0"/>
        <v>43647</v>
      </c>
      <c r="L5" s="3">
        <f t="shared" si="0"/>
        <v>43678</v>
      </c>
      <c r="M5" s="3">
        <f t="shared" si="0"/>
        <v>43709</v>
      </c>
      <c r="N5" s="3">
        <f t="shared" si="0"/>
        <v>43739</v>
      </c>
      <c r="O5" s="3">
        <f t="shared" si="0"/>
        <v>43770</v>
      </c>
      <c r="P5" s="3">
        <f t="shared" si="0"/>
        <v>43800</v>
      </c>
      <c r="Q5" s="3">
        <f t="shared" si="0"/>
        <v>43831</v>
      </c>
      <c r="R5" s="3">
        <f t="shared" si="0"/>
        <v>43862</v>
      </c>
      <c r="S5" s="3">
        <f t="shared" si="0"/>
        <v>43891</v>
      </c>
      <c r="T5" s="3">
        <f t="shared" si="0"/>
        <v>43922</v>
      </c>
      <c r="U5" s="3">
        <f t="shared" si="0"/>
        <v>43952</v>
      </c>
      <c r="V5" s="3">
        <f t="shared" si="0"/>
        <v>43983</v>
      </c>
      <c r="W5" s="3">
        <f t="shared" si="0"/>
        <v>44013</v>
      </c>
      <c r="X5" s="3">
        <f t="shared" si="0"/>
        <v>44044</v>
      </c>
      <c r="Y5" s="3">
        <f t="shared" si="0"/>
        <v>44075</v>
      </c>
      <c r="Z5" s="3">
        <f t="shared" si="0"/>
        <v>44105</v>
      </c>
      <c r="AA5" s="3">
        <f t="shared" si="0"/>
        <v>44136</v>
      </c>
      <c r="AB5" s="3">
        <f t="shared" si="0"/>
        <v>44166</v>
      </c>
      <c r="AC5" s="3">
        <f t="shared" si="0"/>
        <v>44197</v>
      </c>
      <c r="AD5" s="3">
        <f t="shared" si="0"/>
        <v>44228</v>
      </c>
      <c r="AE5" s="3">
        <f t="shared" si="0"/>
        <v>44256</v>
      </c>
      <c r="AF5" s="3">
        <f t="shared" si="0"/>
        <v>44287</v>
      </c>
      <c r="AG5" s="3">
        <f t="shared" si="0"/>
        <v>44317</v>
      </c>
      <c r="AH5" s="3">
        <f t="shared" si="0"/>
        <v>44348</v>
      </c>
      <c r="AI5" s="3">
        <f t="shared" si="0"/>
        <v>44378</v>
      </c>
      <c r="AJ5" s="3">
        <f t="shared" si="0"/>
        <v>44409</v>
      </c>
      <c r="AK5" s="3">
        <f t="shared" si="0"/>
        <v>44440</v>
      </c>
      <c r="AL5" s="3">
        <f t="shared" si="0"/>
        <v>44470</v>
      </c>
      <c r="AM5" s="3">
        <f t="shared" si="0"/>
        <v>44501</v>
      </c>
      <c r="AN5" s="3">
        <f t="shared" si="0"/>
        <v>44531</v>
      </c>
    </row>
    <row r="6" spans="1:47" ht="14.4" x14ac:dyDescent="0.3">
      <c r="B6" s="4" t="s">
        <v>3</v>
      </c>
      <c r="C6" s="4"/>
      <c r="D6" s="4"/>
      <c r="E6" s="5">
        <f t="shared" ref="E6:AN6" si="1">HLOOKUP(E$5,Kalender,6,0)</f>
        <v>9.2592592592592587E-2</v>
      </c>
      <c r="F6" s="5">
        <f t="shared" si="1"/>
        <v>7.8703703703703706E-2</v>
      </c>
      <c r="G6" s="5">
        <f t="shared" si="1"/>
        <v>8.3333333333333329E-2</v>
      </c>
      <c r="H6" s="5">
        <f t="shared" si="1"/>
        <v>7.8703703703703706E-2</v>
      </c>
      <c r="I6" s="5">
        <f t="shared" si="1"/>
        <v>8.7962962962962965E-2</v>
      </c>
      <c r="J6" s="5">
        <f t="shared" si="1"/>
        <v>6.9444444444444448E-2</v>
      </c>
      <c r="K6" s="5">
        <f t="shared" si="1"/>
        <v>9.7222222222222224E-2</v>
      </c>
      <c r="L6" s="5">
        <f t="shared" si="1"/>
        <v>8.3333333333333329E-2</v>
      </c>
      <c r="M6" s="5">
        <f t="shared" si="1"/>
        <v>8.7962962962962965E-2</v>
      </c>
      <c r="N6" s="5">
        <f t="shared" si="1"/>
        <v>8.7962962962962965E-2</v>
      </c>
      <c r="O6" s="5">
        <f t="shared" si="1"/>
        <v>8.3333333333333329E-2</v>
      </c>
      <c r="P6" s="5">
        <f t="shared" si="1"/>
        <v>6.9444444444444448E-2</v>
      </c>
      <c r="Q6" s="5">
        <f t="shared" si="1"/>
        <v>8.7962962962962965E-2</v>
      </c>
      <c r="R6" s="5">
        <f t="shared" si="1"/>
        <v>7.407407407407407E-2</v>
      </c>
      <c r="S6" s="5">
        <f t="shared" si="1"/>
        <v>9.2592592592592587E-2</v>
      </c>
      <c r="T6" s="5">
        <f t="shared" si="1"/>
        <v>7.8703703703703706E-2</v>
      </c>
      <c r="U6" s="5">
        <f t="shared" si="1"/>
        <v>7.8703703703703706E-2</v>
      </c>
      <c r="V6" s="5">
        <f t="shared" si="1"/>
        <v>7.8703703703703706E-2</v>
      </c>
      <c r="W6" s="5">
        <f t="shared" si="1"/>
        <v>9.7222222222222224E-2</v>
      </c>
      <c r="X6" s="5">
        <f t="shared" si="1"/>
        <v>8.3333333333333329E-2</v>
      </c>
      <c r="Y6" s="5">
        <f t="shared" si="1"/>
        <v>9.2592592592592587E-2</v>
      </c>
      <c r="Z6" s="5">
        <f t="shared" si="1"/>
        <v>8.7962962962962965E-2</v>
      </c>
      <c r="AA6" s="5">
        <f t="shared" si="1"/>
        <v>8.7962962962962965E-2</v>
      </c>
      <c r="AB6" s="5">
        <f t="shared" si="1"/>
        <v>7.8703703703703706E-2</v>
      </c>
      <c r="AC6" s="5">
        <f t="shared" si="1"/>
        <v>7.8703703703703706E-2</v>
      </c>
      <c r="AD6" s="5">
        <f t="shared" si="1"/>
        <v>7.407407407407407E-2</v>
      </c>
      <c r="AE6" s="5">
        <f t="shared" si="1"/>
        <v>9.7222222222222224E-2</v>
      </c>
      <c r="AF6" s="5">
        <f t="shared" si="1"/>
        <v>7.8703703703703706E-2</v>
      </c>
      <c r="AG6" s="5">
        <f t="shared" si="1"/>
        <v>7.8703703703703706E-2</v>
      </c>
      <c r="AH6" s="5">
        <f t="shared" si="1"/>
        <v>7.8703703703703706E-2</v>
      </c>
      <c r="AI6" s="5">
        <f t="shared" si="1"/>
        <v>9.2592592592592587E-2</v>
      </c>
      <c r="AJ6" s="5">
        <f t="shared" si="1"/>
        <v>8.7962962962962965E-2</v>
      </c>
      <c r="AK6" s="5">
        <f t="shared" si="1"/>
        <v>9.2592592592592587E-2</v>
      </c>
      <c r="AL6" s="5">
        <f t="shared" si="1"/>
        <v>8.3333333333333329E-2</v>
      </c>
      <c r="AM6" s="5">
        <f t="shared" si="1"/>
        <v>9.2592592592592587E-2</v>
      </c>
      <c r="AN6" s="5">
        <f t="shared" si="1"/>
        <v>7.8703703703703706E-2</v>
      </c>
      <c r="AO6" s="6"/>
      <c r="AP6" s="6"/>
      <c r="AQ6" s="6"/>
      <c r="AR6" s="6"/>
      <c r="AS6" s="6"/>
      <c r="AT6" s="6"/>
      <c r="AU6" s="6"/>
    </row>
    <row r="7" spans="1:47" ht="6.75" customHeight="1" x14ac:dyDescent="0.25">
      <c r="A7" s="4"/>
      <c r="B7" s="4"/>
      <c r="C7" s="4"/>
      <c r="D7" s="4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6"/>
      <c r="AP7" s="6"/>
      <c r="AQ7" s="6"/>
      <c r="AR7" s="6"/>
      <c r="AS7" s="6"/>
      <c r="AT7" s="6"/>
      <c r="AU7" s="6"/>
    </row>
    <row r="8" spans="1:47" s="10" customFormat="1" ht="19.5" customHeight="1" x14ac:dyDescent="0.25">
      <c r="A8" s="8" t="s">
        <v>4</v>
      </c>
      <c r="B8" s="8"/>
      <c r="C8" s="8"/>
      <c r="D8" s="8"/>
      <c r="E8" s="9">
        <f t="shared" ref="E8:AN8" si="2">E10-E34</f>
        <v>-24953.111111111109</v>
      </c>
      <c r="F8" s="9">
        <f t="shared" si="2"/>
        <v>-12387</v>
      </c>
      <c r="G8" s="9">
        <f t="shared" si="2"/>
        <v>-11344</v>
      </c>
      <c r="H8" s="9">
        <f t="shared" si="2"/>
        <v>-13297.777777777781</v>
      </c>
      <c r="I8" s="9">
        <f t="shared" si="2"/>
        <v>-12672.555555555555</v>
      </c>
      <c r="J8" s="9">
        <f t="shared" si="2"/>
        <v>-12371.333333333336</v>
      </c>
      <c r="K8" s="9">
        <f t="shared" si="2"/>
        <v>10608.333333333336</v>
      </c>
      <c r="L8" s="9">
        <f t="shared" si="2"/>
        <v>3978</v>
      </c>
      <c r="M8" s="9">
        <f t="shared" si="2"/>
        <v>15144.333333333343</v>
      </c>
      <c r="N8" s="9">
        <f t="shared" si="2"/>
        <v>8033.4444444444525</v>
      </c>
      <c r="O8" s="9">
        <f t="shared" si="2"/>
        <v>19520</v>
      </c>
      <c r="P8" s="9">
        <f t="shared" si="2"/>
        <v>8795.6666666666642</v>
      </c>
      <c r="Q8" s="9">
        <f t="shared" si="2"/>
        <v>10633.444444444453</v>
      </c>
      <c r="R8" s="9">
        <f t="shared" si="2"/>
        <v>17693.111111111117</v>
      </c>
      <c r="S8" s="9">
        <f t="shared" si="2"/>
        <v>12584.888888888883</v>
      </c>
      <c r="T8" s="9">
        <f t="shared" si="2"/>
        <v>21187.444444444438</v>
      </c>
      <c r="U8" s="9">
        <f t="shared" si="2"/>
        <v>12659.444444444438</v>
      </c>
      <c r="V8" s="9">
        <f t="shared" si="2"/>
        <v>20547.444444444438</v>
      </c>
      <c r="W8" s="9">
        <f t="shared" si="2"/>
        <v>27302.666666666672</v>
      </c>
      <c r="X8" s="9">
        <f t="shared" si="2"/>
        <v>29796</v>
      </c>
      <c r="Y8" s="9">
        <f t="shared" si="2"/>
        <v>27608.444444444438</v>
      </c>
      <c r="Z8" s="9">
        <f t="shared" si="2"/>
        <v>28378.222222222226</v>
      </c>
      <c r="AA8" s="9">
        <f t="shared" si="2"/>
        <v>30378.222222222226</v>
      </c>
      <c r="AB8" s="9">
        <f t="shared" si="2"/>
        <v>18741.777777777781</v>
      </c>
      <c r="AC8" s="9">
        <f t="shared" si="2"/>
        <v>18973.777777777781</v>
      </c>
      <c r="AD8" s="9">
        <f t="shared" si="2"/>
        <v>19279.555555555562</v>
      </c>
      <c r="AE8" s="9">
        <f t="shared" si="2"/>
        <v>38430.666666666672</v>
      </c>
      <c r="AF8" s="9">
        <f t="shared" si="2"/>
        <v>18973.777777777781</v>
      </c>
      <c r="AG8" s="9">
        <f t="shared" si="2"/>
        <v>27869.777777777781</v>
      </c>
      <c r="AH8" s="9">
        <f t="shared" si="2"/>
        <v>18973.777777777781</v>
      </c>
      <c r="AI8" s="9">
        <f t="shared" si="2"/>
        <v>20472.444444444438</v>
      </c>
      <c r="AJ8" s="9">
        <f t="shared" si="2"/>
        <v>37514.222222222226</v>
      </c>
      <c r="AK8" s="9">
        <f t="shared" si="2"/>
        <v>34840.444444444438</v>
      </c>
      <c r="AL8" s="9">
        <f t="shared" si="2"/>
        <v>20196</v>
      </c>
      <c r="AM8" s="9">
        <f t="shared" si="2"/>
        <v>37440.444444444438</v>
      </c>
      <c r="AN8" s="9">
        <f t="shared" si="2"/>
        <v>19861.777777777781</v>
      </c>
    </row>
    <row r="9" spans="1:47" s="10" customFormat="1" ht="19.5" customHeight="1" x14ac:dyDescent="0.25">
      <c r="A9" s="11"/>
      <c r="B9" s="11" t="s">
        <v>5</v>
      </c>
      <c r="C9" s="11"/>
      <c r="D9" s="11"/>
      <c r="E9" s="12">
        <f>SUM($E$8:E$8)</f>
        <v>-24953.111111111109</v>
      </c>
      <c r="F9" s="12">
        <f>SUM($E$8:F$8)</f>
        <v>-37340.111111111109</v>
      </c>
      <c r="G9" s="12">
        <f>SUM($E$8:G$8)</f>
        <v>-48684.111111111109</v>
      </c>
      <c r="H9" s="12">
        <f>SUM($E$8:H$8)</f>
        <v>-61981.888888888891</v>
      </c>
      <c r="I9" s="12">
        <f>SUM($E$8:I$8)</f>
        <v>-74654.444444444438</v>
      </c>
      <c r="J9" s="12">
        <f>SUM($E$8:J$8)</f>
        <v>-87025.777777777781</v>
      </c>
      <c r="K9" s="12">
        <f>SUM($E$8:K$8)</f>
        <v>-76417.444444444438</v>
      </c>
      <c r="L9" s="12">
        <f>SUM($E$8:L$8)</f>
        <v>-72439.444444444438</v>
      </c>
      <c r="M9" s="12">
        <f>SUM($E$8:M$8)</f>
        <v>-57295.111111111095</v>
      </c>
      <c r="N9" s="12">
        <f>SUM($E$8:N$8)</f>
        <v>-49261.666666666642</v>
      </c>
      <c r="O9" s="12">
        <f>SUM($E$8:O$8)</f>
        <v>-29741.666666666642</v>
      </c>
      <c r="P9" s="12">
        <f>SUM($E$8:P$8)</f>
        <v>-20945.999999999978</v>
      </c>
      <c r="Q9" s="12">
        <f>SUM($E$8:Q$8)</f>
        <v>-10312.555555555526</v>
      </c>
      <c r="R9" s="12">
        <f>SUM($E$8:R$8)</f>
        <v>7380.5555555555911</v>
      </c>
      <c r="S9" s="12">
        <f>SUM($E$8:S$8)</f>
        <v>19965.444444444474</v>
      </c>
      <c r="T9" s="12">
        <f>SUM($E$8:T$8)</f>
        <v>41152.888888888912</v>
      </c>
      <c r="U9" s="12">
        <f>SUM($E$8:U$8)</f>
        <v>53812.33333333335</v>
      </c>
      <c r="V9" s="12">
        <f>SUM($E$8:V$8)</f>
        <v>74359.777777777781</v>
      </c>
      <c r="W9" s="12">
        <f>SUM($E$8:W$8)</f>
        <v>101662.44444444445</v>
      </c>
      <c r="X9" s="12">
        <f>SUM($E$8:X$8)</f>
        <v>131458.44444444444</v>
      </c>
      <c r="Y9" s="12">
        <f>SUM($E$8:Y$8)</f>
        <v>159066.88888888888</v>
      </c>
      <c r="Z9" s="12">
        <f>SUM($E$8:Z$8)</f>
        <v>187445.11111111109</v>
      </c>
      <c r="AA9" s="12">
        <f>SUM($E$8:AA$8)</f>
        <v>217823.33333333331</v>
      </c>
      <c r="AB9" s="12">
        <f>SUM($E$8:AB$8)</f>
        <v>236565.11111111109</v>
      </c>
      <c r="AC9" s="12">
        <f>SUM($E$8:AC$8)</f>
        <v>255538.88888888888</v>
      </c>
      <c r="AD9" s="12">
        <f>SUM($E$8:AD$8)</f>
        <v>274818.44444444444</v>
      </c>
      <c r="AE9" s="12">
        <f>SUM($E$8:AE$8)</f>
        <v>313249.11111111112</v>
      </c>
      <c r="AF9" s="12">
        <f>SUM($E$8:AF$8)</f>
        <v>332222.88888888888</v>
      </c>
      <c r="AG9" s="12">
        <f>SUM($E$8:AG$8)</f>
        <v>360092.66666666663</v>
      </c>
      <c r="AH9" s="12">
        <f>SUM($E$8:AH$8)</f>
        <v>379066.44444444438</v>
      </c>
      <c r="AI9" s="12">
        <f>SUM($E$8:AI$8)</f>
        <v>399538.88888888882</v>
      </c>
      <c r="AJ9" s="12">
        <f>SUM($E$8:AJ$8)</f>
        <v>437053.11111111107</v>
      </c>
      <c r="AK9" s="12">
        <f>SUM($E$8:AK$8)</f>
        <v>471893.5555555555</v>
      </c>
      <c r="AL9" s="12">
        <f>SUM($E$8:AL$8)</f>
        <v>492089.5555555555</v>
      </c>
      <c r="AM9" s="12">
        <f>SUM($E$8:AM$8)</f>
        <v>529530</v>
      </c>
      <c r="AN9" s="12">
        <f>SUM($E$8:AN$8)</f>
        <v>549391.77777777775</v>
      </c>
    </row>
    <row r="10" spans="1:47" s="13" customFormat="1" ht="14.4" x14ac:dyDescent="0.3">
      <c r="A10" s="13" t="s">
        <v>6</v>
      </c>
      <c r="E10" s="14">
        <f t="shared" ref="E10:AN10" si="3">SUM(E14:E18)+SUM(E21:E22)+SUM(E25:E27)+SUM(E30:E31)</f>
        <v>13100</v>
      </c>
      <c r="F10" s="14">
        <f t="shared" si="3"/>
        <v>21190</v>
      </c>
      <c r="G10" s="14">
        <f t="shared" si="3"/>
        <v>23250</v>
      </c>
      <c r="H10" s="14">
        <f t="shared" si="3"/>
        <v>21480</v>
      </c>
      <c r="I10" s="14">
        <f t="shared" si="3"/>
        <v>23690</v>
      </c>
      <c r="J10" s="14">
        <f t="shared" si="3"/>
        <v>23680</v>
      </c>
      <c r="K10" s="14">
        <f t="shared" si="3"/>
        <v>55480</v>
      </c>
      <c r="L10" s="14">
        <f t="shared" si="3"/>
        <v>46940</v>
      </c>
      <c r="M10" s="14">
        <f t="shared" si="3"/>
        <v>63570</v>
      </c>
      <c r="N10" s="14">
        <f t="shared" si="3"/>
        <v>55320</v>
      </c>
      <c r="O10" s="14">
        <f t="shared" si="3"/>
        <v>69090</v>
      </c>
      <c r="P10" s="14">
        <f t="shared" si="3"/>
        <v>53920</v>
      </c>
      <c r="Q10" s="14">
        <f t="shared" si="3"/>
        <v>58570</v>
      </c>
      <c r="R10" s="14">
        <f t="shared" si="3"/>
        <v>65630</v>
      </c>
      <c r="S10" s="14">
        <f t="shared" si="3"/>
        <v>58270</v>
      </c>
      <c r="T10" s="14">
        <f t="shared" si="3"/>
        <v>67830</v>
      </c>
      <c r="U10" s="14">
        <f t="shared" si="3"/>
        <v>57170</v>
      </c>
      <c r="V10" s="14">
        <f t="shared" si="3"/>
        <v>67030</v>
      </c>
      <c r="W10" s="14">
        <f t="shared" si="3"/>
        <v>79020</v>
      </c>
      <c r="X10" s="14">
        <f t="shared" si="3"/>
        <v>80120</v>
      </c>
      <c r="Y10" s="14">
        <f t="shared" si="3"/>
        <v>78730</v>
      </c>
      <c r="Z10" s="14">
        <f t="shared" si="3"/>
        <v>79020</v>
      </c>
      <c r="AA10" s="14">
        <f t="shared" si="3"/>
        <v>81520</v>
      </c>
      <c r="AB10" s="14">
        <f t="shared" si="3"/>
        <v>65630</v>
      </c>
      <c r="AC10" s="14">
        <f t="shared" si="3"/>
        <v>65920</v>
      </c>
      <c r="AD10" s="14">
        <f t="shared" si="3"/>
        <v>65630</v>
      </c>
      <c r="AE10" s="14">
        <f t="shared" si="3"/>
        <v>92930</v>
      </c>
      <c r="AF10" s="14">
        <f t="shared" si="3"/>
        <v>65920</v>
      </c>
      <c r="AG10" s="14">
        <f t="shared" si="3"/>
        <v>77040</v>
      </c>
      <c r="AH10" s="14">
        <f t="shared" si="3"/>
        <v>65920</v>
      </c>
      <c r="AI10" s="14">
        <f t="shared" si="3"/>
        <v>69810</v>
      </c>
      <c r="AJ10" s="14">
        <f t="shared" si="3"/>
        <v>90440</v>
      </c>
      <c r="AK10" s="14">
        <f t="shared" si="3"/>
        <v>87770</v>
      </c>
      <c r="AL10" s="14">
        <f t="shared" si="3"/>
        <v>68120</v>
      </c>
      <c r="AM10" s="14">
        <f t="shared" si="3"/>
        <v>91020</v>
      </c>
      <c r="AN10" s="14">
        <f t="shared" si="3"/>
        <v>67030</v>
      </c>
    </row>
    <row r="11" spans="1:47" s="15" customFormat="1" ht="13.8" x14ac:dyDescent="0.3">
      <c r="A11" s="15" t="s">
        <v>7</v>
      </c>
      <c r="E11" s="16">
        <f t="shared" ref="E11:AN11" si="4">E41+E47+E53+E59+E65</f>
        <v>16401.85185185185</v>
      </c>
      <c r="F11" s="16">
        <f t="shared" si="4"/>
        <v>15773.009259259261</v>
      </c>
      <c r="G11" s="16">
        <f t="shared" si="4"/>
        <v>19767.5</v>
      </c>
      <c r="H11" s="16">
        <f t="shared" si="4"/>
        <v>23397.03703703704</v>
      </c>
      <c r="I11" s="16">
        <f t="shared" si="4"/>
        <v>31433.564814814814</v>
      </c>
      <c r="J11" s="16">
        <f t="shared" si="4"/>
        <v>28987.5</v>
      </c>
      <c r="K11" s="16">
        <f t="shared" si="4"/>
        <v>46422.638888888891</v>
      </c>
      <c r="L11" s="16">
        <f t="shared" si="4"/>
        <v>44796.666666666664</v>
      </c>
      <c r="M11" s="16">
        <f t="shared" si="4"/>
        <v>61849.398148148153</v>
      </c>
      <c r="N11" s="16">
        <f t="shared" si="4"/>
        <v>65374.07407407408</v>
      </c>
      <c r="O11" s="16">
        <f t="shared" si="4"/>
        <v>61933.333333333328</v>
      </c>
      <c r="P11" s="16">
        <f t="shared" si="4"/>
        <v>51611.111111111109</v>
      </c>
      <c r="Q11" s="16">
        <f t="shared" si="4"/>
        <v>65374.07407407408</v>
      </c>
      <c r="R11" s="16">
        <f t="shared" si="4"/>
        <v>55051.851851851854</v>
      </c>
      <c r="S11" s="16">
        <f t="shared" si="4"/>
        <v>68814.814814814803</v>
      </c>
      <c r="T11" s="16">
        <f t="shared" si="4"/>
        <v>62978.703703703708</v>
      </c>
      <c r="U11" s="16">
        <f t="shared" si="4"/>
        <v>62978.703703703708</v>
      </c>
      <c r="V11" s="16">
        <f t="shared" si="4"/>
        <v>62978.703703703708</v>
      </c>
      <c r="W11" s="16">
        <f t="shared" si="4"/>
        <v>86109.722222222219</v>
      </c>
      <c r="X11" s="16">
        <f t="shared" si="4"/>
        <v>73808.333333333328</v>
      </c>
      <c r="Y11" s="16">
        <f t="shared" si="4"/>
        <v>82009.259259259255</v>
      </c>
      <c r="Z11" s="16">
        <f t="shared" si="4"/>
        <v>77908.796296296292</v>
      </c>
      <c r="AA11" s="16">
        <f t="shared" si="4"/>
        <v>77908.796296296292</v>
      </c>
      <c r="AB11" s="16">
        <f t="shared" si="4"/>
        <v>69707.87037037038</v>
      </c>
      <c r="AC11" s="16">
        <f t="shared" si="4"/>
        <v>69707.87037037038</v>
      </c>
      <c r="AD11" s="16">
        <f t="shared" si="4"/>
        <v>65607.407407407401</v>
      </c>
      <c r="AE11" s="16">
        <f t="shared" si="4"/>
        <v>86109.722222222219</v>
      </c>
      <c r="AF11" s="16">
        <f t="shared" si="4"/>
        <v>69707.87037037038</v>
      </c>
      <c r="AG11" s="16">
        <f t="shared" si="4"/>
        <v>69707.87037037038</v>
      </c>
      <c r="AH11" s="16">
        <f t="shared" si="4"/>
        <v>69707.87037037038</v>
      </c>
      <c r="AI11" s="16">
        <f t="shared" si="4"/>
        <v>82009.259259259255</v>
      </c>
      <c r="AJ11" s="16">
        <f t="shared" si="4"/>
        <v>77908.796296296292</v>
      </c>
      <c r="AK11" s="16">
        <f t="shared" si="4"/>
        <v>82009.259259259255</v>
      </c>
      <c r="AL11" s="16">
        <f t="shared" si="4"/>
        <v>73808.333333333328</v>
      </c>
      <c r="AM11" s="16">
        <f t="shared" si="4"/>
        <v>82009.259259259255</v>
      </c>
      <c r="AN11" s="16">
        <f t="shared" si="4"/>
        <v>69707.87037037038</v>
      </c>
    </row>
    <row r="12" spans="1:47" x14ac:dyDescent="0.25">
      <c r="A12" s="4"/>
      <c r="B12" s="4" t="s">
        <v>8</v>
      </c>
      <c r="E12" s="17">
        <f t="shared" ref="E12:AN12" si="5">SUM(E14:E18)</f>
        <v>5300</v>
      </c>
      <c r="F12" s="17">
        <f t="shared" si="5"/>
        <v>6390</v>
      </c>
      <c r="G12" s="17">
        <f t="shared" si="5"/>
        <v>5300</v>
      </c>
      <c r="H12" s="17">
        <f t="shared" si="5"/>
        <v>5880</v>
      </c>
      <c r="I12" s="17">
        <f t="shared" si="5"/>
        <v>11690</v>
      </c>
      <c r="J12" s="17">
        <f t="shared" si="5"/>
        <v>6680</v>
      </c>
      <c r="K12" s="17">
        <f t="shared" si="5"/>
        <v>17280</v>
      </c>
      <c r="L12" s="17">
        <f t="shared" si="5"/>
        <v>16990</v>
      </c>
      <c r="M12" s="17">
        <f t="shared" si="5"/>
        <v>17570</v>
      </c>
      <c r="N12" s="17">
        <f t="shared" si="5"/>
        <v>17570</v>
      </c>
      <c r="O12" s="17">
        <f t="shared" si="5"/>
        <v>23090</v>
      </c>
      <c r="P12" s="17">
        <f t="shared" si="5"/>
        <v>17570</v>
      </c>
      <c r="Q12" s="17">
        <f t="shared" si="5"/>
        <v>17570</v>
      </c>
      <c r="R12" s="17">
        <f t="shared" si="5"/>
        <v>17280</v>
      </c>
      <c r="S12" s="17">
        <f t="shared" si="5"/>
        <v>22870</v>
      </c>
      <c r="T12" s="17">
        <f t="shared" si="5"/>
        <v>18080</v>
      </c>
      <c r="U12" s="17">
        <f t="shared" si="5"/>
        <v>17570</v>
      </c>
      <c r="V12" s="17">
        <f t="shared" si="5"/>
        <v>17280</v>
      </c>
      <c r="W12" s="17">
        <f t="shared" si="5"/>
        <v>22870</v>
      </c>
      <c r="X12" s="17">
        <f t="shared" si="5"/>
        <v>18370</v>
      </c>
      <c r="Y12" s="17">
        <f t="shared" si="5"/>
        <v>22580</v>
      </c>
      <c r="Z12" s="17">
        <f t="shared" si="5"/>
        <v>22870</v>
      </c>
      <c r="AA12" s="17">
        <f t="shared" si="5"/>
        <v>18370</v>
      </c>
      <c r="AB12" s="17">
        <f t="shared" si="5"/>
        <v>17280</v>
      </c>
      <c r="AC12" s="17">
        <f t="shared" si="5"/>
        <v>17570</v>
      </c>
      <c r="AD12" s="17">
        <f t="shared" si="5"/>
        <v>17280</v>
      </c>
      <c r="AE12" s="17">
        <f t="shared" si="5"/>
        <v>23380</v>
      </c>
      <c r="AF12" s="17">
        <f t="shared" si="5"/>
        <v>17570</v>
      </c>
      <c r="AG12" s="17">
        <f t="shared" si="5"/>
        <v>22290</v>
      </c>
      <c r="AH12" s="17">
        <f t="shared" si="5"/>
        <v>17570</v>
      </c>
      <c r="AI12" s="17">
        <f t="shared" si="5"/>
        <v>18660</v>
      </c>
      <c r="AJ12" s="17">
        <f t="shared" si="5"/>
        <v>22290</v>
      </c>
      <c r="AK12" s="17">
        <f t="shared" si="5"/>
        <v>22870</v>
      </c>
      <c r="AL12" s="17">
        <f t="shared" si="5"/>
        <v>18370</v>
      </c>
      <c r="AM12" s="17">
        <f t="shared" si="5"/>
        <v>22870</v>
      </c>
      <c r="AN12" s="17">
        <f t="shared" si="5"/>
        <v>17280</v>
      </c>
    </row>
    <row r="13" spans="1:47" ht="14.4" x14ac:dyDescent="0.3">
      <c r="B13" s="4"/>
      <c r="C13" s="18" t="s">
        <v>9</v>
      </c>
      <c r="D13" s="4"/>
      <c r="E13" s="19">
        <v>0.2</v>
      </c>
      <c r="F13" s="19">
        <v>0.3</v>
      </c>
      <c r="G13" s="19">
        <v>0.3</v>
      </c>
      <c r="H13" s="19">
        <v>0.4</v>
      </c>
      <c r="I13" s="19">
        <v>0.5</v>
      </c>
      <c r="J13" s="19">
        <v>0.6</v>
      </c>
      <c r="K13" s="19">
        <v>0.7</v>
      </c>
      <c r="L13" s="19">
        <v>0.8</v>
      </c>
      <c r="M13" s="19">
        <v>0.9</v>
      </c>
      <c r="N13" s="19">
        <v>1</v>
      </c>
      <c r="O13" s="19">
        <v>1</v>
      </c>
      <c r="P13" s="19">
        <v>1</v>
      </c>
      <c r="Q13" s="19">
        <v>1</v>
      </c>
      <c r="R13" s="19">
        <v>1</v>
      </c>
      <c r="S13" s="19">
        <v>1</v>
      </c>
      <c r="T13" s="19">
        <v>1</v>
      </c>
      <c r="U13" s="19">
        <v>1</v>
      </c>
      <c r="V13" s="19">
        <v>1</v>
      </c>
      <c r="W13" s="19">
        <v>1</v>
      </c>
      <c r="X13" s="19">
        <v>1</v>
      </c>
      <c r="Y13" s="19">
        <v>1</v>
      </c>
      <c r="Z13" s="19">
        <v>1</v>
      </c>
      <c r="AA13" s="19">
        <v>1</v>
      </c>
      <c r="AB13" s="19">
        <v>1</v>
      </c>
      <c r="AC13" s="19">
        <v>1</v>
      </c>
      <c r="AD13" s="19">
        <v>1</v>
      </c>
      <c r="AE13" s="19">
        <v>1</v>
      </c>
      <c r="AF13" s="19">
        <v>1</v>
      </c>
      <c r="AG13" s="19">
        <v>1</v>
      </c>
      <c r="AH13" s="19">
        <v>1</v>
      </c>
      <c r="AI13" s="19">
        <v>1</v>
      </c>
      <c r="AJ13" s="19">
        <v>1</v>
      </c>
      <c r="AK13" s="19">
        <v>1</v>
      </c>
      <c r="AL13" s="19">
        <v>1</v>
      </c>
      <c r="AM13" s="19">
        <v>1</v>
      </c>
      <c r="AN13" s="19">
        <v>1</v>
      </c>
      <c r="AO13" s="19"/>
      <c r="AP13" s="6"/>
      <c r="AQ13" s="6"/>
      <c r="AR13" s="6"/>
      <c r="AS13" s="6"/>
      <c r="AT13" s="6"/>
      <c r="AU13" s="6"/>
    </row>
    <row r="14" spans="1:47" x14ac:dyDescent="0.25">
      <c r="A14" s="20"/>
      <c r="B14" t="s">
        <v>10</v>
      </c>
      <c r="C14" s="21" t="str">
        <f>VLOOKUP(B14,Leistungen,2,0)</f>
        <v>Immobilienfinanzierung (Beratung ohne Abschluss)</v>
      </c>
      <c r="D14" s="22"/>
      <c r="E14" s="23">
        <f>ROUND(E$13*E$6*VLOOKUP($B14,Leistungen,5,0),0)*VLOOKUP($B14,Leistungen,4,0)</f>
        <v>290</v>
      </c>
      <c r="F14" s="23">
        <f>ROUND(SUMPRODUCT($E$13:F$13,$E$6:F$6)*VLOOKUP($B14,Leistungen,5,0),0)*VLOOKUP($B14,Leistungen,4,0)-SUM($E14:E14)</f>
        <v>290</v>
      </c>
      <c r="G14" s="23">
        <f>ROUND(SUMPRODUCT($E$13:G$13,$E$6:G$6)*VLOOKUP($B14,Leistungen,5,0),0)*VLOOKUP($B14,Leistungen,4,0)-SUM($E14:F14)</f>
        <v>290</v>
      </c>
      <c r="H14" s="23">
        <f>ROUND(SUMPRODUCT($E$13:H$13,$E$6:H$6)*VLOOKUP($B14,Leistungen,5,0),0)*VLOOKUP($B14,Leistungen,4,0)-SUM($E14:G14)</f>
        <v>580</v>
      </c>
      <c r="I14" s="23">
        <f>ROUND(SUMPRODUCT($E$13:I$13,$E$6:I$6)*VLOOKUP($B14,Leistungen,5,0),0)*VLOOKUP($B14,Leistungen,4,0)-SUM($E14:H14)</f>
        <v>580</v>
      </c>
      <c r="J14" s="23">
        <f>ROUND(SUMPRODUCT($E$13:J$13,$E$6:J$6)*VLOOKUP($B14,Leistungen,5,0),0)*VLOOKUP($B14,Leistungen,4,0)-SUM($E14:I14)</f>
        <v>580</v>
      </c>
      <c r="K14" s="23">
        <f>ROUND(SUMPRODUCT($E$13:K$13,$E$6:K$6)*VLOOKUP($B14,Leistungen,5,0),0)*VLOOKUP($B14,Leistungen,4,0)-SUM($E14:J14)</f>
        <v>1160</v>
      </c>
      <c r="L14" s="23">
        <f>ROUND(SUMPRODUCT($E$13:L$13,$E$6:L$6)*VLOOKUP($B14,Leistungen,5,0),0)*VLOOKUP($B14,Leistungen,4,0)-SUM($E14:K14)</f>
        <v>870</v>
      </c>
      <c r="M14" s="23">
        <f>ROUND(SUMPRODUCT($E$13:M$13,$E$6:M$6)*VLOOKUP($B14,Leistungen,5,0),0)*VLOOKUP($B14,Leistungen,4,0)-SUM($E14:L14)</f>
        <v>1160</v>
      </c>
      <c r="N14" s="23">
        <f>ROUND(SUMPRODUCT($E$13:N$13,$E$6:N$6)*VLOOKUP($B14,Leistungen,5,0),0)*VLOOKUP($B14,Leistungen,4,0)-SUM($E14:M14)</f>
        <v>1160</v>
      </c>
      <c r="O14" s="23">
        <f>ROUND(SUMPRODUCT($E$13:O$13,$E$6:O$6)*VLOOKUP($B14,Leistungen,5,0),0)*VLOOKUP($B14,Leistungen,4,0)-SUM($E14:N14)</f>
        <v>1160</v>
      </c>
      <c r="P14" s="23">
        <f>ROUND(SUMPRODUCT($E$13:P$13,$E$6:P$6)*VLOOKUP($B14,Leistungen,5,0),0)*VLOOKUP($B14,Leistungen,4,0)-SUM($E14:O14)</f>
        <v>1160</v>
      </c>
      <c r="Q14" s="23">
        <f>ROUND(SUMPRODUCT($E$13:Q$13,$E$6:Q$6)*VLOOKUP($B14,Leistungen,5,0),0)*VLOOKUP($B14,Leistungen,4,0)-SUM($E14:P14)</f>
        <v>1160</v>
      </c>
      <c r="R14" s="23">
        <f>ROUND(SUMPRODUCT($E$13:R$13,$E$6:R$6)*VLOOKUP($B14,Leistungen,5,0),0)*VLOOKUP($B14,Leistungen,4,0)-SUM($E14:Q14)</f>
        <v>1160</v>
      </c>
      <c r="S14" s="23">
        <f>ROUND(SUMPRODUCT($E$13:S$13,$E$6:S$6)*VLOOKUP($B14,Leistungen,5,0),0)*VLOOKUP($B14,Leistungen,4,0)-SUM($E14:R14)</f>
        <v>1450</v>
      </c>
      <c r="T14" s="23">
        <f>ROUND(SUMPRODUCT($E$13:T$13,$E$6:T$6)*VLOOKUP($B14,Leistungen,5,0),0)*VLOOKUP($B14,Leistungen,4,0)-SUM($E14:S14)</f>
        <v>1160</v>
      </c>
      <c r="U14" s="23">
        <f>ROUND(SUMPRODUCT($E$13:U$13,$E$6:U$6)*VLOOKUP($B14,Leistungen,5,0),0)*VLOOKUP($B14,Leistungen,4,0)-SUM($E14:T14)</f>
        <v>1160</v>
      </c>
      <c r="V14" s="23">
        <f>ROUND(SUMPRODUCT($E$13:V$13,$E$6:V$6)*VLOOKUP($B14,Leistungen,5,0),0)*VLOOKUP($B14,Leistungen,4,0)-SUM($E14:U14)</f>
        <v>870</v>
      </c>
      <c r="W14" s="23">
        <f>ROUND(SUMPRODUCT($E$13:W$13,$E$6:W$6)*VLOOKUP($B14,Leistungen,5,0),0)*VLOOKUP($B14,Leistungen,4,0)-SUM($E14:V14)</f>
        <v>1450</v>
      </c>
      <c r="X14" s="23">
        <f>ROUND(SUMPRODUCT($E$13:X$13,$E$6:X$6)*VLOOKUP($B14,Leistungen,5,0),0)*VLOOKUP($B14,Leistungen,4,0)-SUM($E14:W14)</f>
        <v>1450</v>
      </c>
      <c r="Y14" s="23">
        <f>ROUND(SUMPRODUCT($E$13:Y$13,$E$6:Y$6)*VLOOKUP($B14,Leistungen,5,0),0)*VLOOKUP($B14,Leistungen,4,0)-SUM($E14:X14)</f>
        <v>1160</v>
      </c>
      <c r="Z14" s="23">
        <f>ROUND(SUMPRODUCT($E$13:Z$13,$E$6:Z$6)*VLOOKUP($B14,Leistungen,5,0),0)*VLOOKUP($B14,Leistungen,4,0)-SUM($E14:Y14)</f>
        <v>1450</v>
      </c>
      <c r="AA14" s="23">
        <f>ROUND(SUMPRODUCT($E$13:AA$13,$E$6:AA$6)*VLOOKUP($B14,Leistungen,5,0),0)*VLOOKUP($B14,Leistungen,4,0)-SUM($E14:Z14)</f>
        <v>1160</v>
      </c>
      <c r="AB14" s="23">
        <f>ROUND(SUMPRODUCT($E$13:AB$13,$E$6:AB$6)*VLOOKUP($B14,Leistungen,5,0),0)*VLOOKUP($B14,Leistungen,4,0)-SUM($E14:AA14)</f>
        <v>1160</v>
      </c>
      <c r="AC14" s="23">
        <f>ROUND(SUMPRODUCT($E$13:AC$13,$E$6:AC$6)*VLOOKUP($B14,Leistungen,5,0),0)*VLOOKUP($B14,Leistungen,4,0)-SUM($E14:AB14)</f>
        <v>1160</v>
      </c>
      <c r="AD14" s="23">
        <f>ROUND(SUMPRODUCT($E$13:AD$13,$E$6:AD$6)*VLOOKUP($B14,Leistungen,5,0),0)*VLOOKUP($B14,Leistungen,4,0)-SUM($E14:AC14)</f>
        <v>1160</v>
      </c>
      <c r="AE14" s="23">
        <f>ROUND(SUMPRODUCT($E$13:AE$13,$E$6:AE$6)*VLOOKUP($B14,Leistungen,5,0),0)*VLOOKUP($B14,Leistungen,4,0)-SUM($E14:AD14)</f>
        <v>1160</v>
      </c>
      <c r="AF14" s="23">
        <f>ROUND(SUMPRODUCT($E$13:AF$13,$E$6:AF$6)*VLOOKUP($B14,Leistungen,5,0),0)*VLOOKUP($B14,Leistungen,4,0)-SUM($E14:AE14)</f>
        <v>1160</v>
      </c>
      <c r="AG14" s="23">
        <f>ROUND(SUMPRODUCT($E$13:AG$13,$E$6:AG$6)*VLOOKUP($B14,Leistungen,5,0),0)*VLOOKUP($B14,Leistungen,4,0)-SUM($E14:AF14)</f>
        <v>1160</v>
      </c>
      <c r="AH14" s="23">
        <f>ROUND(SUMPRODUCT($E$13:AH$13,$E$6:AH$6)*VLOOKUP($B14,Leistungen,5,0),0)*VLOOKUP($B14,Leistungen,4,0)-SUM($E14:AG14)</f>
        <v>1160</v>
      </c>
      <c r="AI14" s="23">
        <f>ROUND(SUMPRODUCT($E$13:AI$13,$E$6:AI$6)*VLOOKUP($B14,Leistungen,5,0),0)*VLOOKUP($B14,Leistungen,4,0)-SUM($E14:AH14)</f>
        <v>1450</v>
      </c>
      <c r="AJ14" s="23">
        <f>ROUND(SUMPRODUCT($E$13:AJ$13,$E$6:AJ$6)*VLOOKUP($B14,Leistungen,5,0),0)*VLOOKUP($B14,Leistungen,4,0)-SUM($E14:AI14)</f>
        <v>1160</v>
      </c>
      <c r="AK14" s="23">
        <f>ROUND(SUMPRODUCT($E$13:AK$13,$E$6:AK$6)*VLOOKUP($B14,Leistungen,5,0),0)*VLOOKUP($B14,Leistungen,4,0)-SUM($E14:AJ14)</f>
        <v>1450</v>
      </c>
      <c r="AL14" s="23">
        <f>ROUND(SUMPRODUCT($E$13:AL$13,$E$6:AL$6)*VLOOKUP($B14,Leistungen,5,0),0)*VLOOKUP($B14,Leistungen,4,0)-SUM($E14:AK14)</f>
        <v>1160</v>
      </c>
      <c r="AM14" s="23">
        <f>ROUND(SUMPRODUCT($E$13:AM$13,$E$6:AM$6)*VLOOKUP($B14,Leistungen,5,0),0)*VLOOKUP($B14,Leistungen,4,0)-SUM($E14:AL14)</f>
        <v>1450</v>
      </c>
      <c r="AN14" s="23">
        <f>ROUND(SUMPRODUCT($E$13:AN$13,$E$6:AN$6)*VLOOKUP($B14,Leistungen,5,0),0)*VLOOKUP($B14,Leistungen,4,0)-SUM($E14:AM14)</f>
        <v>1160</v>
      </c>
    </row>
    <row r="15" spans="1:47" x14ac:dyDescent="0.25">
      <c r="A15" s="24"/>
      <c r="B15" t="s">
        <v>11</v>
      </c>
      <c r="C15" s="21" t="str">
        <f>VLOOKUP(B15,Leistungen,2,0)</f>
        <v>Immobilienfinanzierung (Beratung mit Abschluss)</v>
      </c>
      <c r="D15" s="22"/>
      <c r="E15" s="23">
        <f>ROUND(E$13*E$6*VLOOKUP($B15,Leistungen,5,0),0)*VLOOKUP($B15,Leistungen,4,0)</f>
        <v>4420</v>
      </c>
      <c r="F15" s="23">
        <f>ROUND(SUMPRODUCT($E$13:F$13,$E$6:F$6)*VLOOKUP($B15,Leistungen,5,0),0)*VLOOKUP($B15,Leistungen,4,0)-SUM($E15:E15)</f>
        <v>4420</v>
      </c>
      <c r="G15" s="23">
        <f>ROUND(SUMPRODUCT($E$13:G$13,$E$6:G$6)*VLOOKUP($B15,Leistungen,5,0),0)*VLOOKUP($B15,Leistungen,4,0)-SUM($E15:F15)</f>
        <v>4420</v>
      </c>
      <c r="H15" s="23">
        <f>ROUND(SUMPRODUCT($E$13:H$13,$E$6:H$6)*VLOOKUP($B15,Leistungen,5,0),0)*VLOOKUP($B15,Leistungen,4,0)-SUM($E15:G15)</f>
        <v>4420</v>
      </c>
      <c r="I15" s="23">
        <f>ROUND(SUMPRODUCT($E$13:I$13,$E$6:I$6)*VLOOKUP($B15,Leistungen,5,0),0)*VLOOKUP($B15,Leistungen,4,0)-SUM($E15:H15)</f>
        <v>8840</v>
      </c>
      <c r="J15" s="23">
        <f>ROUND(SUMPRODUCT($E$13:J$13,$E$6:J$6)*VLOOKUP($B15,Leistungen,5,0),0)*VLOOKUP($B15,Leistungen,4,0)-SUM($E15:I15)</f>
        <v>4420</v>
      </c>
      <c r="K15" s="23">
        <f>ROUND(SUMPRODUCT($E$13:K$13,$E$6:K$6)*VLOOKUP($B15,Leistungen,5,0),0)*VLOOKUP($B15,Leistungen,4,0)-SUM($E15:J15)</f>
        <v>13260</v>
      </c>
      <c r="L15" s="23">
        <f>ROUND(SUMPRODUCT($E$13:L$13,$E$6:L$6)*VLOOKUP($B15,Leistungen,5,0),0)*VLOOKUP($B15,Leistungen,4,0)-SUM($E15:K15)</f>
        <v>13260</v>
      </c>
      <c r="M15" s="23">
        <f>ROUND(SUMPRODUCT($E$13:M$13,$E$6:M$6)*VLOOKUP($B15,Leistungen,5,0),0)*VLOOKUP($B15,Leistungen,4,0)-SUM($E15:L15)</f>
        <v>13260</v>
      </c>
      <c r="N15" s="23">
        <f>ROUND(SUMPRODUCT($E$13:N$13,$E$6:N$6)*VLOOKUP($B15,Leistungen,5,0),0)*VLOOKUP($B15,Leistungen,4,0)-SUM($E15:M15)</f>
        <v>13260</v>
      </c>
      <c r="O15" s="23">
        <f>ROUND(SUMPRODUCT($E$13:O$13,$E$6:O$6)*VLOOKUP($B15,Leistungen,5,0),0)*VLOOKUP($B15,Leistungen,4,0)-SUM($E15:N15)</f>
        <v>17680</v>
      </c>
      <c r="P15" s="23">
        <f>ROUND(SUMPRODUCT($E$13:P$13,$E$6:P$6)*VLOOKUP($B15,Leistungen,5,0),0)*VLOOKUP($B15,Leistungen,4,0)-SUM($E15:O15)</f>
        <v>13260</v>
      </c>
      <c r="Q15" s="23">
        <f>ROUND(SUMPRODUCT($E$13:Q$13,$E$6:Q$6)*VLOOKUP($B15,Leistungen,5,0),0)*VLOOKUP($B15,Leistungen,4,0)-SUM($E15:P15)</f>
        <v>13260</v>
      </c>
      <c r="R15" s="23">
        <f>ROUND(SUMPRODUCT($E$13:R$13,$E$6:R$6)*VLOOKUP($B15,Leistungen,5,0),0)*VLOOKUP($B15,Leistungen,4,0)-SUM($E15:Q15)</f>
        <v>13260</v>
      </c>
      <c r="S15" s="23">
        <f>ROUND(SUMPRODUCT($E$13:S$13,$E$6:S$6)*VLOOKUP($B15,Leistungen,5,0),0)*VLOOKUP($B15,Leistungen,4,0)-SUM($E15:R15)</f>
        <v>17680</v>
      </c>
      <c r="T15" s="23">
        <f>ROUND(SUMPRODUCT($E$13:T$13,$E$6:T$6)*VLOOKUP($B15,Leistungen,5,0),0)*VLOOKUP($B15,Leistungen,4,0)-SUM($E15:S15)</f>
        <v>13260</v>
      </c>
      <c r="U15" s="23">
        <f>ROUND(SUMPRODUCT($E$13:U$13,$E$6:U$6)*VLOOKUP($B15,Leistungen,5,0),0)*VLOOKUP($B15,Leistungen,4,0)-SUM($E15:T15)</f>
        <v>13260</v>
      </c>
      <c r="V15" s="23">
        <f>ROUND(SUMPRODUCT($E$13:V$13,$E$6:V$6)*VLOOKUP($B15,Leistungen,5,0),0)*VLOOKUP($B15,Leistungen,4,0)-SUM($E15:U15)</f>
        <v>13260</v>
      </c>
      <c r="W15" s="23">
        <f>ROUND(SUMPRODUCT($E$13:W$13,$E$6:W$6)*VLOOKUP($B15,Leistungen,5,0),0)*VLOOKUP($B15,Leistungen,4,0)-SUM($E15:V15)</f>
        <v>17680</v>
      </c>
      <c r="X15" s="23">
        <f>ROUND(SUMPRODUCT($E$13:X$13,$E$6:X$6)*VLOOKUP($B15,Leistungen,5,0),0)*VLOOKUP($B15,Leistungen,4,0)-SUM($E15:W15)</f>
        <v>13260</v>
      </c>
      <c r="Y15" s="23">
        <f>ROUND(SUMPRODUCT($E$13:Y$13,$E$6:Y$6)*VLOOKUP($B15,Leistungen,5,0),0)*VLOOKUP($B15,Leistungen,4,0)-SUM($E15:X15)</f>
        <v>17680</v>
      </c>
      <c r="Z15" s="23">
        <f>ROUND(SUMPRODUCT($E$13:Z$13,$E$6:Z$6)*VLOOKUP($B15,Leistungen,5,0),0)*VLOOKUP($B15,Leistungen,4,0)-SUM($E15:Y15)</f>
        <v>17680</v>
      </c>
      <c r="AA15" s="23">
        <f>ROUND(SUMPRODUCT($E$13:AA$13,$E$6:AA$6)*VLOOKUP($B15,Leistungen,5,0),0)*VLOOKUP($B15,Leistungen,4,0)-SUM($E15:Z15)</f>
        <v>13260</v>
      </c>
      <c r="AB15" s="23">
        <f>ROUND(SUMPRODUCT($E$13:AB$13,$E$6:AB$6)*VLOOKUP($B15,Leistungen,5,0),0)*VLOOKUP($B15,Leistungen,4,0)-SUM($E15:AA15)</f>
        <v>13260</v>
      </c>
      <c r="AC15" s="23">
        <f>ROUND(SUMPRODUCT($E$13:AC$13,$E$6:AC$6)*VLOOKUP($B15,Leistungen,5,0),0)*VLOOKUP($B15,Leistungen,4,0)-SUM($E15:AB15)</f>
        <v>13260</v>
      </c>
      <c r="AD15" s="23">
        <f>ROUND(SUMPRODUCT($E$13:AD$13,$E$6:AD$6)*VLOOKUP($B15,Leistungen,5,0),0)*VLOOKUP($B15,Leistungen,4,0)-SUM($E15:AC15)</f>
        <v>13260</v>
      </c>
      <c r="AE15" s="23">
        <f>ROUND(SUMPRODUCT($E$13:AE$13,$E$6:AE$6)*VLOOKUP($B15,Leistungen,5,0),0)*VLOOKUP($B15,Leistungen,4,0)-SUM($E15:AD15)</f>
        <v>17680</v>
      </c>
      <c r="AF15" s="23">
        <f>ROUND(SUMPRODUCT($E$13:AF$13,$E$6:AF$6)*VLOOKUP($B15,Leistungen,5,0),0)*VLOOKUP($B15,Leistungen,4,0)-SUM($E15:AE15)</f>
        <v>13260</v>
      </c>
      <c r="AG15" s="23">
        <f>ROUND(SUMPRODUCT($E$13:AG$13,$E$6:AG$6)*VLOOKUP($B15,Leistungen,5,0),0)*VLOOKUP($B15,Leistungen,4,0)-SUM($E15:AF15)</f>
        <v>17680</v>
      </c>
      <c r="AH15" s="23">
        <f>ROUND(SUMPRODUCT($E$13:AH$13,$E$6:AH$6)*VLOOKUP($B15,Leistungen,5,0),0)*VLOOKUP($B15,Leistungen,4,0)-SUM($E15:AG15)</f>
        <v>13260</v>
      </c>
      <c r="AI15" s="23">
        <f>ROUND(SUMPRODUCT($E$13:AI$13,$E$6:AI$6)*VLOOKUP($B15,Leistungen,5,0),0)*VLOOKUP($B15,Leistungen,4,0)-SUM($E15:AH15)</f>
        <v>13260</v>
      </c>
      <c r="AJ15" s="23">
        <f>ROUND(SUMPRODUCT($E$13:AJ$13,$E$6:AJ$6)*VLOOKUP($B15,Leistungen,5,0),0)*VLOOKUP($B15,Leistungen,4,0)-SUM($E15:AI15)</f>
        <v>17680</v>
      </c>
      <c r="AK15" s="23">
        <f>ROUND(SUMPRODUCT($E$13:AK$13,$E$6:AK$6)*VLOOKUP($B15,Leistungen,5,0),0)*VLOOKUP($B15,Leistungen,4,0)-SUM($E15:AJ15)</f>
        <v>17680</v>
      </c>
      <c r="AL15" s="23">
        <f>ROUND(SUMPRODUCT($E$13:AL$13,$E$6:AL$6)*VLOOKUP($B15,Leistungen,5,0),0)*VLOOKUP($B15,Leistungen,4,0)-SUM($E15:AK15)</f>
        <v>13260</v>
      </c>
      <c r="AM15" s="23">
        <f>ROUND(SUMPRODUCT($E$13:AM$13,$E$6:AM$6)*VLOOKUP($B15,Leistungen,5,0),0)*VLOOKUP($B15,Leistungen,4,0)-SUM($E15:AL15)</f>
        <v>17680</v>
      </c>
      <c r="AN15" s="23">
        <f>ROUND(SUMPRODUCT($E$13:AN$13,$E$6:AN$6)*VLOOKUP($B15,Leistungen,5,0),0)*VLOOKUP($B15,Leistungen,4,0)-SUM($E15:AM15)</f>
        <v>13260</v>
      </c>
    </row>
    <row r="16" spans="1:47" x14ac:dyDescent="0.25">
      <c r="A16" s="24"/>
      <c r="B16" t="s">
        <v>12</v>
      </c>
      <c r="C16" s="21" t="str">
        <f>VLOOKUP(B16,Leistungen,2,0)</f>
        <v>Finanzierungscoaching für potentielle Immokäufer</v>
      </c>
      <c r="D16" s="22"/>
      <c r="E16" s="23">
        <f>ROUND(E$13*E$6*VLOOKUP($B16,Leistungen,5,0),0)*VLOOKUP($B16,Leistungen,4,0)</f>
        <v>590</v>
      </c>
      <c r="F16" s="23">
        <f>ROUND(SUMPRODUCT($E$13:F$13,$E$6:F$6)*VLOOKUP($B16,Leistungen,5,0),0)*VLOOKUP($B16,Leistungen,4,0)-SUM($E16:E16)</f>
        <v>590</v>
      </c>
      <c r="G16" s="23">
        <f>ROUND(SUMPRODUCT($E$13:G$13,$E$6:G$6)*VLOOKUP($B16,Leistungen,5,0),0)*VLOOKUP($B16,Leistungen,4,0)-SUM($E16:F16)</f>
        <v>590</v>
      </c>
      <c r="H16" s="23">
        <f>ROUND(SUMPRODUCT($E$13:H$13,$E$6:H$6)*VLOOKUP($B16,Leistungen,5,0),0)*VLOOKUP($B16,Leistungen,4,0)-SUM($E16:G16)</f>
        <v>590</v>
      </c>
      <c r="I16" s="23">
        <f>ROUND(SUMPRODUCT($E$13:I$13,$E$6:I$6)*VLOOKUP($B16,Leistungen,5,0),0)*VLOOKUP($B16,Leistungen,4,0)-SUM($E16:H16)</f>
        <v>1180</v>
      </c>
      <c r="J16" s="23">
        <f>ROUND(SUMPRODUCT($E$13:J$13,$E$6:J$6)*VLOOKUP($B16,Leistungen,5,0),0)*VLOOKUP($B16,Leistungen,4,0)-SUM($E16:I16)</f>
        <v>590</v>
      </c>
      <c r="K16" s="23">
        <f>ROUND(SUMPRODUCT($E$13:K$13,$E$6:K$6)*VLOOKUP($B16,Leistungen,5,0),0)*VLOOKUP($B16,Leistungen,4,0)-SUM($E16:J16)</f>
        <v>1770</v>
      </c>
      <c r="L16" s="23">
        <f>ROUND(SUMPRODUCT($E$13:L$13,$E$6:L$6)*VLOOKUP($B16,Leistungen,5,0),0)*VLOOKUP($B16,Leistungen,4,0)-SUM($E16:K16)</f>
        <v>1770</v>
      </c>
      <c r="M16" s="23">
        <f>ROUND(SUMPRODUCT($E$13:M$13,$E$6:M$6)*VLOOKUP($B16,Leistungen,5,0),0)*VLOOKUP($B16,Leistungen,4,0)-SUM($E16:L16)</f>
        <v>1770</v>
      </c>
      <c r="N16" s="23">
        <f>ROUND(SUMPRODUCT($E$13:N$13,$E$6:N$6)*VLOOKUP($B16,Leistungen,5,0),0)*VLOOKUP($B16,Leistungen,4,0)-SUM($E16:M16)</f>
        <v>1770</v>
      </c>
      <c r="O16" s="23">
        <f>ROUND(SUMPRODUCT($E$13:O$13,$E$6:O$6)*VLOOKUP($B16,Leistungen,5,0),0)*VLOOKUP($B16,Leistungen,4,0)-SUM($E16:N16)</f>
        <v>2360</v>
      </c>
      <c r="P16" s="23">
        <f>ROUND(SUMPRODUCT($E$13:P$13,$E$6:P$6)*VLOOKUP($B16,Leistungen,5,0),0)*VLOOKUP($B16,Leistungen,4,0)-SUM($E16:O16)</f>
        <v>1770</v>
      </c>
      <c r="Q16" s="23">
        <f>ROUND(SUMPRODUCT($E$13:Q$13,$E$6:Q$6)*VLOOKUP($B16,Leistungen,5,0),0)*VLOOKUP($B16,Leistungen,4,0)-SUM($E16:P16)</f>
        <v>1770</v>
      </c>
      <c r="R16" s="23">
        <f>ROUND(SUMPRODUCT($E$13:R$13,$E$6:R$6)*VLOOKUP($B16,Leistungen,5,0),0)*VLOOKUP($B16,Leistungen,4,0)-SUM($E16:Q16)</f>
        <v>1770</v>
      </c>
      <c r="S16" s="23">
        <f>ROUND(SUMPRODUCT($E$13:S$13,$E$6:S$6)*VLOOKUP($B16,Leistungen,5,0),0)*VLOOKUP($B16,Leistungen,4,0)-SUM($E16:R16)</f>
        <v>2360</v>
      </c>
      <c r="T16" s="23">
        <f>ROUND(SUMPRODUCT($E$13:T$13,$E$6:T$6)*VLOOKUP($B16,Leistungen,5,0),0)*VLOOKUP($B16,Leistungen,4,0)-SUM($E16:S16)</f>
        <v>1770</v>
      </c>
      <c r="U16" s="23">
        <f>ROUND(SUMPRODUCT($E$13:U$13,$E$6:U$6)*VLOOKUP($B16,Leistungen,5,0),0)*VLOOKUP($B16,Leistungen,4,0)-SUM($E16:T16)</f>
        <v>1770</v>
      </c>
      <c r="V16" s="23">
        <f>ROUND(SUMPRODUCT($E$13:V$13,$E$6:V$6)*VLOOKUP($B16,Leistungen,5,0),0)*VLOOKUP($B16,Leistungen,4,0)-SUM($E16:U16)</f>
        <v>1770</v>
      </c>
      <c r="W16" s="23">
        <f>ROUND(SUMPRODUCT($E$13:W$13,$E$6:W$6)*VLOOKUP($B16,Leistungen,5,0),0)*VLOOKUP($B16,Leistungen,4,0)-SUM($E16:V16)</f>
        <v>2360</v>
      </c>
      <c r="X16" s="23">
        <f>ROUND(SUMPRODUCT($E$13:X$13,$E$6:X$6)*VLOOKUP($B16,Leistungen,5,0),0)*VLOOKUP($B16,Leistungen,4,0)-SUM($E16:W16)</f>
        <v>1770</v>
      </c>
      <c r="Y16" s="23">
        <f>ROUND(SUMPRODUCT($E$13:Y$13,$E$6:Y$6)*VLOOKUP($B16,Leistungen,5,0),0)*VLOOKUP($B16,Leistungen,4,0)-SUM($E16:X16)</f>
        <v>2360</v>
      </c>
      <c r="Z16" s="23">
        <f>ROUND(SUMPRODUCT($E$13:Z$13,$E$6:Z$6)*VLOOKUP($B16,Leistungen,5,0),0)*VLOOKUP($B16,Leistungen,4,0)-SUM($E16:Y16)</f>
        <v>2360</v>
      </c>
      <c r="AA16" s="23">
        <f>ROUND(SUMPRODUCT($E$13:AA$13,$E$6:AA$6)*VLOOKUP($B16,Leistungen,5,0),0)*VLOOKUP($B16,Leistungen,4,0)-SUM($E16:Z16)</f>
        <v>1770</v>
      </c>
      <c r="AB16" s="23">
        <f>ROUND(SUMPRODUCT($E$13:AB$13,$E$6:AB$6)*VLOOKUP($B16,Leistungen,5,0),0)*VLOOKUP($B16,Leistungen,4,0)-SUM($E16:AA16)</f>
        <v>1770</v>
      </c>
      <c r="AC16" s="23">
        <f>ROUND(SUMPRODUCT($E$13:AC$13,$E$6:AC$6)*VLOOKUP($B16,Leistungen,5,0),0)*VLOOKUP($B16,Leistungen,4,0)-SUM($E16:AB16)</f>
        <v>1770</v>
      </c>
      <c r="AD16" s="23">
        <f>ROUND(SUMPRODUCT($E$13:AD$13,$E$6:AD$6)*VLOOKUP($B16,Leistungen,5,0),0)*VLOOKUP($B16,Leistungen,4,0)-SUM($E16:AC16)</f>
        <v>1770</v>
      </c>
      <c r="AE16" s="23">
        <f>ROUND(SUMPRODUCT($E$13:AE$13,$E$6:AE$6)*VLOOKUP($B16,Leistungen,5,0),0)*VLOOKUP($B16,Leistungen,4,0)-SUM($E16:AD16)</f>
        <v>2360</v>
      </c>
      <c r="AF16" s="23">
        <f>ROUND(SUMPRODUCT($E$13:AF$13,$E$6:AF$6)*VLOOKUP($B16,Leistungen,5,0),0)*VLOOKUP($B16,Leistungen,4,0)-SUM($E16:AE16)</f>
        <v>1770</v>
      </c>
      <c r="AG16" s="23">
        <f>ROUND(SUMPRODUCT($E$13:AG$13,$E$6:AG$6)*VLOOKUP($B16,Leistungen,5,0),0)*VLOOKUP($B16,Leistungen,4,0)-SUM($E16:AF16)</f>
        <v>2360</v>
      </c>
      <c r="AH16" s="23">
        <f>ROUND(SUMPRODUCT($E$13:AH$13,$E$6:AH$6)*VLOOKUP($B16,Leistungen,5,0),0)*VLOOKUP($B16,Leistungen,4,0)-SUM($E16:AG16)</f>
        <v>1770</v>
      </c>
      <c r="AI16" s="23">
        <f>ROUND(SUMPRODUCT($E$13:AI$13,$E$6:AI$6)*VLOOKUP($B16,Leistungen,5,0),0)*VLOOKUP($B16,Leistungen,4,0)-SUM($E16:AH16)</f>
        <v>1770</v>
      </c>
      <c r="AJ16" s="23">
        <f>ROUND(SUMPRODUCT($E$13:AJ$13,$E$6:AJ$6)*VLOOKUP($B16,Leistungen,5,0),0)*VLOOKUP($B16,Leistungen,4,0)-SUM($E16:AI16)</f>
        <v>2360</v>
      </c>
      <c r="AK16" s="23">
        <f>ROUND(SUMPRODUCT($E$13:AK$13,$E$6:AK$6)*VLOOKUP($B16,Leistungen,5,0),0)*VLOOKUP($B16,Leistungen,4,0)-SUM($E16:AJ16)</f>
        <v>2360</v>
      </c>
      <c r="AL16" s="23">
        <f>ROUND(SUMPRODUCT($E$13:AL$13,$E$6:AL$6)*VLOOKUP($B16,Leistungen,5,0),0)*VLOOKUP($B16,Leistungen,4,0)-SUM($E16:AK16)</f>
        <v>1770</v>
      </c>
      <c r="AM16" s="23">
        <f>ROUND(SUMPRODUCT($E$13:AM$13,$E$6:AM$6)*VLOOKUP($B16,Leistungen,5,0),0)*VLOOKUP($B16,Leistungen,4,0)-SUM($E16:AL16)</f>
        <v>2360</v>
      </c>
      <c r="AN16" s="23">
        <f>ROUND(SUMPRODUCT($E$13:AN$13,$E$6:AN$6)*VLOOKUP($B16,Leistungen,5,0),0)*VLOOKUP($B16,Leistungen,4,0)-SUM($E16:AM16)</f>
        <v>1770</v>
      </c>
    </row>
    <row r="17" spans="1:47" x14ac:dyDescent="0.25">
      <c r="A17" s="24"/>
      <c r="B17" t="s">
        <v>13</v>
      </c>
      <c r="C17" s="21" t="str">
        <f>VLOOKUP(B17,Leistungen,2,0)</f>
        <v>Modernisierungen inkl. Wintergarten (Beratung ohne Abschluss)</v>
      </c>
      <c r="D17" s="22"/>
      <c r="E17" s="23">
        <f>ROUND(E$13*E$6*VLOOKUP($B17,Leistungen,5,0),0)*VLOOKUP($B17,Leistungen,4,0)</f>
        <v>0</v>
      </c>
      <c r="F17" s="23">
        <f>ROUND(SUMPRODUCT($E$13:F$13,$E$6:F$6)*VLOOKUP($B17,Leistungen,5,0),0)*VLOOKUP($B17,Leistungen,4,0)-SUM($E17:E17)</f>
        <v>290</v>
      </c>
      <c r="G17" s="23">
        <f>ROUND(SUMPRODUCT($E$13:G$13,$E$6:G$6)*VLOOKUP($B17,Leistungen,5,0),0)*VLOOKUP($B17,Leistungen,4,0)-SUM($E17:F17)</f>
        <v>0</v>
      </c>
      <c r="H17" s="23">
        <f>ROUND(SUMPRODUCT($E$13:H$13,$E$6:H$6)*VLOOKUP($B17,Leistungen,5,0),0)*VLOOKUP($B17,Leistungen,4,0)-SUM($E17:G17)</f>
        <v>290</v>
      </c>
      <c r="I17" s="23">
        <f>ROUND(SUMPRODUCT($E$13:I$13,$E$6:I$6)*VLOOKUP($B17,Leistungen,5,0),0)*VLOOKUP($B17,Leistungen,4,0)-SUM($E17:H17)</f>
        <v>290</v>
      </c>
      <c r="J17" s="23">
        <f>ROUND(SUMPRODUCT($E$13:J$13,$E$6:J$6)*VLOOKUP($B17,Leistungen,5,0),0)*VLOOKUP($B17,Leistungen,4,0)-SUM($E17:I17)</f>
        <v>290</v>
      </c>
      <c r="K17" s="23">
        <f>ROUND(SUMPRODUCT($E$13:K$13,$E$6:K$6)*VLOOKUP($B17,Leistungen,5,0),0)*VLOOKUP($B17,Leistungen,4,0)-SUM($E17:J17)</f>
        <v>290</v>
      </c>
      <c r="L17" s="23">
        <f>ROUND(SUMPRODUCT($E$13:L$13,$E$6:L$6)*VLOOKUP($B17,Leistungen,5,0),0)*VLOOKUP($B17,Leistungen,4,0)-SUM($E17:K17)</f>
        <v>290</v>
      </c>
      <c r="M17" s="23">
        <f>ROUND(SUMPRODUCT($E$13:M$13,$E$6:M$6)*VLOOKUP($B17,Leistungen,5,0),0)*VLOOKUP($B17,Leistungen,4,0)-SUM($E17:L17)</f>
        <v>580</v>
      </c>
      <c r="N17" s="23">
        <f>ROUND(SUMPRODUCT($E$13:N$13,$E$6:N$6)*VLOOKUP($B17,Leistungen,5,0),0)*VLOOKUP($B17,Leistungen,4,0)-SUM($E17:M17)</f>
        <v>580</v>
      </c>
      <c r="O17" s="23">
        <f>ROUND(SUMPRODUCT($E$13:O$13,$E$6:O$6)*VLOOKUP($B17,Leistungen,5,0),0)*VLOOKUP($B17,Leistungen,4,0)-SUM($E17:N17)</f>
        <v>290</v>
      </c>
      <c r="P17" s="23">
        <f>ROUND(SUMPRODUCT($E$13:P$13,$E$6:P$6)*VLOOKUP($B17,Leistungen,5,0),0)*VLOOKUP($B17,Leistungen,4,0)-SUM($E17:O17)</f>
        <v>580</v>
      </c>
      <c r="Q17" s="23">
        <f>ROUND(SUMPRODUCT($E$13:Q$13,$E$6:Q$6)*VLOOKUP($B17,Leistungen,5,0),0)*VLOOKUP($B17,Leistungen,4,0)-SUM($E17:P17)</f>
        <v>580</v>
      </c>
      <c r="R17" s="23">
        <f>ROUND(SUMPRODUCT($E$13:R$13,$E$6:R$6)*VLOOKUP($B17,Leistungen,5,0),0)*VLOOKUP($B17,Leistungen,4,0)-SUM($E17:Q17)</f>
        <v>290</v>
      </c>
      <c r="S17" s="23">
        <f>ROUND(SUMPRODUCT($E$13:S$13,$E$6:S$6)*VLOOKUP($B17,Leistungen,5,0),0)*VLOOKUP($B17,Leistungen,4,0)-SUM($E17:R17)</f>
        <v>580</v>
      </c>
      <c r="T17" s="23">
        <f>ROUND(SUMPRODUCT($E$13:T$13,$E$6:T$6)*VLOOKUP($B17,Leistungen,5,0),0)*VLOOKUP($B17,Leistungen,4,0)-SUM($E17:S17)</f>
        <v>290</v>
      </c>
      <c r="U17" s="23">
        <f>ROUND(SUMPRODUCT($E$13:U$13,$E$6:U$6)*VLOOKUP($B17,Leistungen,5,0),0)*VLOOKUP($B17,Leistungen,4,0)-SUM($E17:T17)</f>
        <v>580</v>
      </c>
      <c r="V17" s="23">
        <f>ROUND(SUMPRODUCT($E$13:V$13,$E$6:V$6)*VLOOKUP($B17,Leistungen,5,0),0)*VLOOKUP($B17,Leistungen,4,0)-SUM($E17:U17)</f>
        <v>580</v>
      </c>
      <c r="W17" s="23">
        <f>ROUND(SUMPRODUCT($E$13:W$13,$E$6:W$6)*VLOOKUP($B17,Leistungen,5,0),0)*VLOOKUP($B17,Leistungen,4,0)-SUM($E17:V17)</f>
        <v>580</v>
      </c>
      <c r="X17" s="23">
        <f>ROUND(SUMPRODUCT($E$13:X$13,$E$6:X$6)*VLOOKUP($B17,Leistungen,5,0),0)*VLOOKUP($B17,Leistungen,4,0)-SUM($E17:W17)</f>
        <v>290</v>
      </c>
      <c r="Y17" s="23">
        <f>ROUND(SUMPRODUCT($E$13:Y$13,$E$6:Y$6)*VLOOKUP($B17,Leistungen,5,0),0)*VLOOKUP($B17,Leistungen,4,0)-SUM($E17:X17)</f>
        <v>580</v>
      </c>
      <c r="Z17" s="23">
        <f>ROUND(SUMPRODUCT($E$13:Z$13,$E$6:Z$6)*VLOOKUP($B17,Leistungen,5,0),0)*VLOOKUP($B17,Leistungen,4,0)-SUM($E17:Y17)</f>
        <v>580</v>
      </c>
      <c r="AA17" s="23">
        <f>ROUND(SUMPRODUCT($E$13:AA$13,$E$6:AA$6)*VLOOKUP($B17,Leistungen,5,0),0)*VLOOKUP($B17,Leistungen,4,0)-SUM($E17:Z17)</f>
        <v>580</v>
      </c>
      <c r="AB17" s="23">
        <f>ROUND(SUMPRODUCT($E$13:AB$13,$E$6:AB$6)*VLOOKUP($B17,Leistungen,5,0),0)*VLOOKUP($B17,Leistungen,4,0)-SUM($E17:AA17)</f>
        <v>290</v>
      </c>
      <c r="AC17" s="23">
        <f>ROUND(SUMPRODUCT($E$13:AC$13,$E$6:AC$6)*VLOOKUP($B17,Leistungen,5,0),0)*VLOOKUP($B17,Leistungen,4,0)-SUM($E17:AB17)</f>
        <v>580</v>
      </c>
      <c r="AD17" s="23">
        <f>ROUND(SUMPRODUCT($E$13:AD$13,$E$6:AD$6)*VLOOKUP($B17,Leistungen,5,0),0)*VLOOKUP($B17,Leistungen,4,0)-SUM($E17:AC17)</f>
        <v>290</v>
      </c>
      <c r="AE17" s="23">
        <f>ROUND(SUMPRODUCT($E$13:AE$13,$E$6:AE$6)*VLOOKUP($B17,Leistungen,5,0),0)*VLOOKUP($B17,Leistungen,4,0)-SUM($E17:AD17)</f>
        <v>580</v>
      </c>
      <c r="AF17" s="23">
        <f>ROUND(SUMPRODUCT($E$13:AF$13,$E$6:AF$6)*VLOOKUP($B17,Leistungen,5,0),0)*VLOOKUP($B17,Leistungen,4,0)-SUM($E17:AE17)</f>
        <v>580</v>
      </c>
      <c r="AG17" s="23">
        <f>ROUND(SUMPRODUCT($E$13:AG$13,$E$6:AG$6)*VLOOKUP($B17,Leistungen,5,0),0)*VLOOKUP($B17,Leistungen,4,0)-SUM($E17:AF17)</f>
        <v>290</v>
      </c>
      <c r="AH17" s="23">
        <f>ROUND(SUMPRODUCT($E$13:AH$13,$E$6:AH$6)*VLOOKUP($B17,Leistungen,5,0),0)*VLOOKUP($B17,Leistungen,4,0)-SUM($E17:AG17)</f>
        <v>580</v>
      </c>
      <c r="AI17" s="23">
        <f>ROUND(SUMPRODUCT($E$13:AI$13,$E$6:AI$6)*VLOOKUP($B17,Leistungen,5,0),0)*VLOOKUP($B17,Leistungen,4,0)-SUM($E17:AH17)</f>
        <v>580</v>
      </c>
      <c r="AJ17" s="23">
        <f>ROUND(SUMPRODUCT($E$13:AJ$13,$E$6:AJ$6)*VLOOKUP($B17,Leistungen,5,0),0)*VLOOKUP($B17,Leistungen,4,0)-SUM($E17:AI17)</f>
        <v>290</v>
      </c>
      <c r="AK17" s="23">
        <f>ROUND(SUMPRODUCT($E$13:AK$13,$E$6:AK$6)*VLOOKUP($B17,Leistungen,5,0),0)*VLOOKUP($B17,Leistungen,4,0)-SUM($E17:AJ17)</f>
        <v>580</v>
      </c>
      <c r="AL17" s="23">
        <f>ROUND(SUMPRODUCT($E$13:AL$13,$E$6:AL$6)*VLOOKUP($B17,Leistungen,5,0),0)*VLOOKUP($B17,Leistungen,4,0)-SUM($E17:AK17)</f>
        <v>580</v>
      </c>
      <c r="AM17" s="23">
        <f>ROUND(SUMPRODUCT($E$13:AM$13,$E$6:AM$6)*VLOOKUP($B17,Leistungen,5,0),0)*VLOOKUP($B17,Leistungen,4,0)-SUM($E17:AL17)</f>
        <v>580</v>
      </c>
      <c r="AN17" s="23">
        <f>ROUND(SUMPRODUCT($E$13:AN$13,$E$6:AN$6)*VLOOKUP($B17,Leistungen,5,0),0)*VLOOKUP($B17,Leistungen,4,0)-SUM($E17:AM17)</f>
        <v>290</v>
      </c>
    </row>
    <row r="18" spans="1:47" x14ac:dyDescent="0.25">
      <c r="A18" s="24"/>
      <c r="B18" t="s">
        <v>14</v>
      </c>
      <c r="C18" s="21" t="str">
        <f>VLOOKUP(B18,Leistungen,2,0)</f>
        <v>Modernisierungen inkl. Wintergarten (Beratung mit Abschluss)</v>
      </c>
      <c r="D18" s="22"/>
      <c r="E18" s="23">
        <f>ROUND(E$13*E$6*VLOOKUP($B18,Leistungen,5,0),0)*VLOOKUP($B18,Leistungen,4,0)</f>
        <v>0</v>
      </c>
      <c r="F18" s="23">
        <f>ROUND(SUMPRODUCT($E$13:F$13,$E$6:F$6)*VLOOKUP($B18,Leistungen,5,0),0)*VLOOKUP($B18,Leistungen,4,0)-SUM($E18:E18)</f>
        <v>800</v>
      </c>
      <c r="G18" s="23">
        <f>ROUND(SUMPRODUCT($E$13:G$13,$E$6:G$6)*VLOOKUP($B18,Leistungen,5,0),0)*VLOOKUP($B18,Leistungen,4,0)-SUM($E18:F18)</f>
        <v>0</v>
      </c>
      <c r="H18" s="23">
        <f>ROUND(SUMPRODUCT($E$13:H$13,$E$6:H$6)*VLOOKUP($B18,Leistungen,5,0),0)*VLOOKUP($B18,Leistungen,4,0)-SUM($E18:G18)</f>
        <v>0</v>
      </c>
      <c r="I18" s="23">
        <f>ROUND(SUMPRODUCT($E$13:I$13,$E$6:I$6)*VLOOKUP($B18,Leistungen,5,0),0)*VLOOKUP($B18,Leistungen,4,0)-SUM($E18:H18)</f>
        <v>800</v>
      </c>
      <c r="J18" s="23">
        <f>ROUND(SUMPRODUCT($E$13:J$13,$E$6:J$6)*VLOOKUP($B18,Leistungen,5,0),0)*VLOOKUP($B18,Leistungen,4,0)-SUM($E18:I18)</f>
        <v>800</v>
      </c>
      <c r="K18" s="23">
        <f>ROUND(SUMPRODUCT($E$13:K$13,$E$6:K$6)*VLOOKUP($B18,Leistungen,5,0),0)*VLOOKUP($B18,Leistungen,4,0)-SUM($E18:J18)</f>
        <v>800</v>
      </c>
      <c r="L18" s="23">
        <f>ROUND(SUMPRODUCT($E$13:L$13,$E$6:L$6)*VLOOKUP($B18,Leistungen,5,0),0)*VLOOKUP($B18,Leistungen,4,0)-SUM($E18:K18)</f>
        <v>800</v>
      </c>
      <c r="M18" s="23">
        <f>ROUND(SUMPRODUCT($E$13:M$13,$E$6:M$6)*VLOOKUP($B18,Leistungen,5,0),0)*VLOOKUP($B18,Leistungen,4,0)-SUM($E18:L18)</f>
        <v>800</v>
      </c>
      <c r="N18" s="23">
        <f>ROUND(SUMPRODUCT($E$13:N$13,$E$6:N$6)*VLOOKUP($B18,Leistungen,5,0),0)*VLOOKUP($B18,Leistungen,4,0)-SUM($E18:M18)</f>
        <v>800</v>
      </c>
      <c r="O18" s="23">
        <f>ROUND(SUMPRODUCT($E$13:O$13,$E$6:O$6)*VLOOKUP($B18,Leistungen,5,0),0)*VLOOKUP($B18,Leistungen,4,0)-SUM($E18:N18)</f>
        <v>1600</v>
      </c>
      <c r="P18" s="23">
        <f>ROUND(SUMPRODUCT($E$13:P$13,$E$6:P$6)*VLOOKUP($B18,Leistungen,5,0),0)*VLOOKUP($B18,Leistungen,4,0)-SUM($E18:O18)</f>
        <v>800</v>
      </c>
      <c r="Q18" s="23">
        <f>ROUND(SUMPRODUCT($E$13:Q$13,$E$6:Q$6)*VLOOKUP($B18,Leistungen,5,0),0)*VLOOKUP($B18,Leistungen,4,0)-SUM($E18:P18)</f>
        <v>800</v>
      </c>
      <c r="R18" s="23">
        <f>ROUND(SUMPRODUCT($E$13:R$13,$E$6:R$6)*VLOOKUP($B18,Leistungen,5,0),0)*VLOOKUP($B18,Leistungen,4,0)-SUM($E18:Q18)</f>
        <v>800</v>
      </c>
      <c r="S18" s="23">
        <f>ROUND(SUMPRODUCT($E$13:S$13,$E$6:S$6)*VLOOKUP($B18,Leistungen,5,0),0)*VLOOKUP($B18,Leistungen,4,0)-SUM($E18:R18)</f>
        <v>800</v>
      </c>
      <c r="T18" s="23">
        <f>ROUND(SUMPRODUCT($E$13:T$13,$E$6:T$6)*VLOOKUP($B18,Leistungen,5,0),0)*VLOOKUP($B18,Leistungen,4,0)-SUM($E18:S18)</f>
        <v>1600</v>
      </c>
      <c r="U18" s="23">
        <f>ROUND(SUMPRODUCT($E$13:U$13,$E$6:U$6)*VLOOKUP($B18,Leistungen,5,0),0)*VLOOKUP($B18,Leistungen,4,0)-SUM($E18:T18)</f>
        <v>800</v>
      </c>
      <c r="V18" s="23">
        <f>ROUND(SUMPRODUCT($E$13:V$13,$E$6:V$6)*VLOOKUP($B18,Leistungen,5,0),0)*VLOOKUP($B18,Leistungen,4,0)-SUM($E18:U18)</f>
        <v>800</v>
      </c>
      <c r="W18" s="23">
        <f>ROUND(SUMPRODUCT($E$13:W$13,$E$6:W$6)*VLOOKUP($B18,Leistungen,5,0),0)*VLOOKUP($B18,Leistungen,4,0)-SUM($E18:V18)</f>
        <v>800</v>
      </c>
      <c r="X18" s="23">
        <f>ROUND(SUMPRODUCT($E$13:X$13,$E$6:X$6)*VLOOKUP($B18,Leistungen,5,0),0)*VLOOKUP($B18,Leistungen,4,0)-SUM($E18:W18)</f>
        <v>1600</v>
      </c>
      <c r="Y18" s="23">
        <f>ROUND(SUMPRODUCT($E$13:Y$13,$E$6:Y$6)*VLOOKUP($B18,Leistungen,5,0),0)*VLOOKUP($B18,Leistungen,4,0)-SUM($E18:X18)</f>
        <v>800</v>
      </c>
      <c r="Z18" s="23">
        <f>ROUND(SUMPRODUCT($E$13:Z$13,$E$6:Z$6)*VLOOKUP($B18,Leistungen,5,0),0)*VLOOKUP($B18,Leistungen,4,0)-SUM($E18:Y18)</f>
        <v>800</v>
      </c>
      <c r="AA18" s="23">
        <f>ROUND(SUMPRODUCT($E$13:AA$13,$E$6:AA$6)*VLOOKUP($B18,Leistungen,5,0),0)*VLOOKUP($B18,Leistungen,4,0)-SUM($E18:Z18)</f>
        <v>1600</v>
      </c>
      <c r="AB18" s="23">
        <f>ROUND(SUMPRODUCT($E$13:AB$13,$E$6:AB$6)*VLOOKUP($B18,Leistungen,5,0),0)*VLOOKUP($B18,Leistungen,4,0)-SUM($E18:AA18)</f>
        <v>800</v>
      </c>
      <c r="AC18" s="23">
        <f>ROUND(SUMPRODUCT($E$13:AC$13,$E$6:AC$6)*VLOOKUP($B18,Leistungen,5,0),0)*VLOOKUP($B18,Leistungen,4,0)-SUM($E18:AB18)</f>
        <v>800</v>
      </c>
      <c r="AD18" s="23">
        <f>ROUND(SUMPRODUCT($E$13:AD$13,$E$6:AD$6)*VLOOKUP($B18,Leistungen,5,0),0)*VLOOKUP($B18,Leistungen,4,0)-SUM($E18:AC18)</f>
        <v>800</v>
      </c>
      <c r="AE18" s="23">
        <f>ROUND(SUMPRODUCT($E$13:AE$13,$E$6:AE$6)*VLOOKUP($B18,Leistungen,5,0),0)*VLOOKUP($B18,Leistungen,4,0)-SUM($E18:AD18)</f>
        <v>1600</v>
      </c>
      <c r="AF18" s="23">
        <f>ROUND(SUMPRODUCT($E$13:AF$13,$E$6:AF$6)*VLOOKUP($B18,Leistungen,5,0),0)*VLOOKUP($B18,Leistungen,4,0)-SUM($E18:AE18)</f>
        <v>800</v>
      </c>
      <c r="AG18" s="23">
        <f>ROUND(SUMPRODUCT($E$13:AG$13,$E$6:AG$6)*VLOOKUP($B18,Leistungen,5,0),0)*VLOOKUP($B18,Leistungen,4,0)-SUM($E18:AF18)</f>
        <v>800</v>
      </c>
      <c r="AH18" s="23">
        <f>ROUND(SUMPRODUCT($E$13:AH$13,$E$6:AH$6)*VLOOKUP($B18,Leistungen,5,0),0)*VLOOKUP($B18,Leistungen,4,0)-SUM($E18:AG18)</f>
        <v>800</v>
      </c>
      <c r="AI18" s="23">
        <f>ROUND(SUMPRODUCT($E$13:AI$13,$E$6:AI$6)*VLOOKUP($B18,Leistungen,5,0),0)*VLOOKUP($B18,Leistungen,4,0)-SUM($E18:AH18)</f>
        <v>1600</v>
      </c>
      <c r="AJ18" s="23">
        <f>ROUND(SUMPRODUCT($E$13:AJ$13,$E$6:AJ$6)*VLOOKUP($B18,Leistungen,5,0),0)*VLOOKUP($B18,Leistungen,4,0)-SUM($E18:AI18)</f>
        <v>800</v>
      </c>
      <c r="AK18" s="23">
        <f>ROUND(SUMPRODUCT($E$13:AK$13,$E$6:AK$6)*VLOOKUP($B18,Leistungen,5,0),0)*VLOOKUP($B18,Leistungen,4,0)-SUM($E18:AJ18)</f>
        <v>800</v>
      </c>
      <c r="AL18" s="23">
        <f>ROUND(SUMPRODUCT($E$13:AL$13,$E$6:AL$6)*VLOOKUP($B18,Leistungen,5,0),0)*VLOOKUP($B18,Leistungen,4,0)-SUM($E18:AK18)</f>
        <v>1600</v>
      </c>
      <c r="AM18" s="23">
        <f>ROUND(SUMPRODUCT($E$13:AM$13,$E$6:AM$6)*VLOOKUP($B18,Leistungen,5,0),0)*VLOOKUP($B18,Leistungen,4,0)-SUM($E18:AL18)</f>
        <v>800</v>
      </c>
      <c r="AN18" s="23">
        <f>ROUND(SUMPRODUCT($E$13:AN$13,$E$6:AN$6)*VLOOKUP($B18,Leistungen,5,0),0)*VLOOKUP($B18,Leistungen,4,0)-SUM($E18:AM18)</f>
        <v>800</v>
      </c>
    </row>
    <row r="19" spans="1:47" ht="5.4" customHeight="1" x14ac:dyDescent="0.25">
      <c r="A19" s="4"/>
      <c r="B19" s="4"/>
      <c r="C19" s="4"/>
      <c r="D19" s="4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6"/>
      <c r="AP19" s="6"/>
      <c r="AQ19" s="6"/>
      <c r="AR19" s="6"/>
      <c r="AS19" s="6"/>
      <c r="AT19" s="6"/>
      <c r="AU19" s="6"/>
    </row>
    <row r="20" spans="1:47" ht="14.4" x14ac:dyDescent="0.3">
      <c r="B20" s="4"/>
      <c r="C20" s="18" t="s">
        <v>9</v>
      </c>
      <c r="D20" s="4"/>
      <c r="E20" s="19">
        <v>0.2</v>
      </c>
      <c r="F20" s="19">
        <v>0.2</v>
      </c>
      <c r="G20" s="19">
        <v>0.2</v>
      </c>
      <c r="H20" s="19">
        <v>0.2</v>
      </c>
      <c r="I20" s="19">
        <v>0.2</v>
      </c>
      <c r="J20" s="19">
        <v>0.2</v>
      </c>
      <c r="K20" s="19">
        <v>0.2</v>
      </c>
      <c r="L20" s="19">
        <v>0.2</v>
      </c>
      <c r="M20" s="19">
        <v>0.5</v>
      </c>
      <c r="N20" s="19">
        <v>0.5</v>
      </c>
      <c r="O20" s="19">
        <v>0.5</v>
      </c>
      <c r="P20" s="19">
        <v>0.5</v>
      </c>
      <c r="Q20" s="19">
        <v>0.5</v>
      </c>
      <c r="R20" s="19">
        <v>0.5</v>
      </c>
      <c r="S20" s="19">
        <v>0.5</v>
      </c>
      <c r="T20" s="19">
        <v>0.7</v>
      </c>
      <c r="U20" s="19">
        <v>0.7</v>
      </c>
      <c r="V20" s="19">
        <v>0.7</v>
      </c>
      <c r="W20" s="19">
        <v>1</v>
      </c>
      <c r="X20" s="19">
        <v>1</v>
      </c>
      <c r="Y20" s="19">
        <v>1</v>
      </c>
      <c r="Z20" s="19">
        <v>1</v>
      </c>
      <c r="AA20" s="19">
        <v>1</v>
      </c>
      <c r="AB20" s="19">
        <v>1</v>
      </c>
      <c r="AC20" s="19">
        <v>1</v>
      </c>
      <c r="AD20" s="19">
        <v>1</v>
      </c>
      <c r="AE20" s="19">
        <v>1</v>
      </c>
      <c r="AF20" s="19">
        <v>1</v>
      </c>
      <c r="AG20" s="19">
        <v>1</v>
      </c>
      <c r="AH20" s="19">
        <v>1</v>
      </c>
      <c r="AI20" s="19">
        <v>1</v>
      </c>
      <c r="AJ20" s="19">
        <v>1</v>
      </c>
      <c r="AK20" s="19">
        <v>1</v>
      </c>
      <c r="AL20" s="19">
        <v>1</v>
      </c>
      <c r="AM20" s="19">
        <v>1</v>
      </c>
      <c r="AN20" s="19">
        <v>1</v>
      </c>
      <c r="AO20" s="6"/>
      <c r="AP20" s="6"/>
      <c r="AQ20" s="6"/>
      <c r="AR20" s="6"/>
      <c r="AS20" s="6"/>
      <c r="AT20" s="6"/>
      <c r="AU20" s="6"/>
    </row>
    <row r="21" spans="1:47" x14ac:dyDescent="0.25">
      <c r="B21" t="s">
        <v>15</v>
      </c>
      <c r="C21" s="21" t="str">
        <f>VLOOKUP(B21,Leistungen,2,0)</f>
        <v>Immobilienmakelei</v>
      </c>
      <c r="D21" s="22"/>
      <c r="E21" s="23">
        <f>ROUND(E$20*E$6*VLOOKUP($B21,Leistungen,5,0),0)*VLOOKUP($B21,Leistungen,4,0)</f>
        <v>0</v>
      </c>
      <c r="F21" s="23">
        <f>ROUND(SUMPRODUCT($E$20:F$20,$E$6:F$6)*VLOOKUP($B21,Leistungen,5,0),0)*VLOOKUP($B21,Leistungen,4,0)-SUM($E21:E21)</f>
        <v>12000</v>
      </c>
      <c r="G21" s="23">
        <f>ROUND(SUMPRODUCT($E$20:G$20,$E$6:G$6)*VLOOKUP($B21,Leistungen,5,0),0)*VLOOKUP($B21,Leistungen,4,0)-SUM($E21:F21)</f>
        <v>0</v>
      </c>
      <c r="H21" s="23">
        <f>ROUND(SUMPRODUCT($E$20:H$20,$E$6:H$6)*VLOOKUP($B21,Leistungen,5,0),0)*VLOOKUP($B21,Leistungen,4,0)-SUM($E21:G21)</f>
        <v>0</v>
      </c>
      <c r="I21" s="23">
        <f>ROUND(SUMPRODUCT($E$20:I$20,$E$6:I$6)*VLOOKUP($B21,Leistungen,5,0),0)*VLOOKUP($B21,Leistungen,4,0)-SUM($E21:H21)</f>
        <v>0</v>
      </c>
      <c r="J21" s="23">
        <f>ROUND(SUMPRODUCT($E$20:J$20,$E$6:J$6)*VLOOKUP($B21,Leistungen,5,0),0)*VLOOKUP($B21,Leistungen,4,0)-SUM($E21:I21)</f>
        <v>0</v>
      </c>
      <c r="K21" s="23">
        <f>ROUND(SUMPRODUCT($E$20:K$20,$E$6:K$6)*VLOOKUP($B21,Leistungen,5,0),0)*VLOOKUP($B21,Leistungen,4,0)-SUM($E21:J21)</f>
        <v>12000</v>
      </c>
      <c r="L21" s="23">
        <f>ROUND(SUMPRODUCT($E$20:L$20,$E$6:L$6)*VLOOKUP($B21,Leistungen,5,0),0)*VLOOKUP($B21,Leistungen,4,0)-SUM($E21:K21)</f>
        <v>0</v>
      </c>
      <c r="M21" s="23">
        <f>ROUND(SUMPRODUCT($E$20:M$20,$E$6:M$6)*VLOOKUP($B21,Leistungen,5,0),0)*VLOOKUP($B21,Leistungen,4,0)-SUM($E21:L21)</f>
        <v>12000</v>
      </c>
      <c r="N21" s="23">
        <f>ROUND(SUMPRODUCT($E$20:N$20,$E$6:N$6)*VLOOKUP($B21,Leistungen,5,0),0)*VLOOKUP($B21,Leistungen,4,0)-SUM($E21:M21)</f>
        <v>0</v>
      </c>
      <c r="O21" s="23">
        <f>ROUND(SUMPRODUCT($E$20:O$20,$E$6:O$6)*VLOOKUP($B21,Leistungen,5,0),0)*VLOOKUP($B21,Leistungen,4,0)-SUM($E21:N21)</f>
        <v>12000</v>
      </c>
      <c r="P21" s="23">
        <f>ROUND(SUMPRODUCT($E$20:P$20,$E$6:P$6)*VLOOKUP($B21,Leistungen,5,0),0)*VLOOKUP($B21,Leistungen,4,0)-SUM($E21:O21)</f>
        <v>0</v>
      </c>
      <c r="Q21" s="23">
        <f>ROUND(SUMPRODUCT($E$20:Q$20,$E$6:Q$6)*VLOOKUP($B21,Leistungen,5,0),0)*VLOOKUP($B21,Leistungen,4,0)-SUM($E21:P21)</f>
        <v>12000</v>
      </c>
      <c r="R21" s="23">
        <f>ROUND(SUMPRODUCT($E$20:R$20,$E$6:R$6)*VLOOKUP($B21,Leistungen,5,0),0)*VLOOKUP($B21,Leistungen,4,0)-SUM($E21:Q21)</f>
        <v>12000</v>
      </c>
      <c r="S21" s="23">
        <f>ROUND(SUMPRODUCT($E$20:S$20,$E$6:S$6)*VLOOKUP($B21,Leistungen,5,0),0)*VLOOKUP($B21,Leistungen,4,0)-SUM($E21:R21)</f>
        <v>0</v>
      </c>
      <c r="T21" s="23">
        <f>ROUND(SUMPRODUCT($E$20:T$20,$E$6:T$6)*VLOOKUP($B21,Leistungen,5,0),0)*VLOOKUP($B21,Leistungen,4,0)-SUM($E21:S21)</f>
        <v>12000</v>
      </c>
      <c r="U21" s="23">
        <f>ROUND(SUMPRODUCT($E$20:U$20,$E$6:U$6)*VLOOKUP($B21,Leistungen,5,0),0)*VLOOKUP($B21,Leistungen,4,0)-SUM($E21:T21)</f>
        <v>12000</v>
      </c>
      <c r="V21" s="23">
        <f>ROUND(SUMPRODUCT($E$20:V$20,$E$6:V$6)*VLOOKUP($B21,Leistungen,5,0),0)*VLOOKUP($B21,Leistungen,4,0)-SUM($E21:U21)</f>
        <v>12000</v>
      </c>
      <c r="W21" s="23">
        <f>ROUND(SUMPRODUCT($E$20:W$20,$E$6:W$6)*VLOOKUP($B21,Leistungen,5,0),0)*VLOOKUP($B21,Leistungen,4,0)-SUM($E21:V21)</f>
        <v>12000</v>
      </c>
      <c r="X21" s="23">
        <f>ROUND(SUMPRODUCT($E$20:X$20,$E$6:X$6)*VLOOKUP($B21,Leistungen,5,0),0)*VLOOKUP($B21,Leistungen,4,0)-SUM($E21:W21)</f>
        <v>24000</v>
      </c>
      <c r="Y21" s="23">
        <f>ROUND(SUMPRODUCT($E$20:Y$20,$E$6:Y$6)*VLOOKUP($B21,Leistungen,5,0),0)*VLOOKUP($B21,Leistungen,4,0)-SUM($E21:X21)</f>
        <v>12000</v>
      </c>
      <c r="Z21" s="23">
        <f>ROUND(SUMPRODUCT($E$20:Z$20,$E$6:Z$6)*VLOOKUP($B21,Leistungen,5,0),0)*VLOOKUP($B21,Leistungen,4,0)-SUM($E21:Y21)</f>
        <v>12000</v>
      </c>
      <c r="AA21" s="23">
        <f>ROUND(SUMPRODUCT($E$20:AA$20,$E$6:AA$6)*VLOOKUP($B21,Leistungen,5,0),0)*VLOOKUP($B21,Leistungen,4,0)-SUM($E21:Z21)</f>
        <v>24000</v>
      </c>
      <c r="AB21" s="23">
        <f>ROUND(SUMPRODUCT($E$20:AB$20,$E$6:AB$6)*VLOOKUP($B21,Leistungen,5,0),0)*VLOOKUP($B21,Leistungen,4,0)-SUM($E21:AA21)</f>
        <v>12000</v>
      </c>
      <c r="AC21" s="23">
        <f>ROUND(SUMPRODUCT($E$20:AC$20,$E$6:AC$6)*VLOOKUP($B21,Leistungen,5,0),0)*VLOOKUP($B21,Leistungen,4,0)-SUM($E21:AB21)</f>
        <v>12000</v>
      </c>
      <c r="AD21" s="23">
        <f>ROUND(SUMPRODUCT($E$20:AD$20,$E$6:AD$6)*VLOOKUP($B21,Leistungen,5,0),0)*VLOOKUP($B21,Leistungen,4,0)-SUM($E21:AC21)</f>
        <v>12000</v>
      </c>
      <c r="AE21" s="23">
        <f>ROUND(SUMPRODUCT($E$20:AE$20,$E$6:AE$6)*VLOOKUP($B21,Leistungen,5,0),0)*VLOOKUP($B21,Leistungen,4,0)-SUM($E21:AD21)</f>
        <v>24000</v>
      </c>
      <c r="AF21" s="23">
        <f>ROUND(SUMPRODUCT($E$20:AF$20,$E$6:AF$6)*VLOOKUP($B21,Leistungen,5,0),0)*VLOOKUP($B21,Leistungen,4,0)-SUM($E21:AE21)</f>
        <v>12000</v>
      </c>
      <c r="AG21" s="23">
        <f>ROUND(SUMPRODUCT($E$20:AG$20,$E$6:AG$6)*VLOOKUP($B21,Leistungen,5,0),0)*VLOOKUP($B21,Leistungen,4,0)-SUM($E21:AF21)</f>
        <v>12000</v>
      </c>
      <c r="AH21" s="23">
        <f>ROUND(SUMPRODUCT($E$20:AH$20,$E$6:AH$6)*VLOOKUP($B21,Leistungen,5,0),0)*VLOOKUP($B21,Leistungen,4,0)-SUM($E21:AG21)</f>
        <v>12000</v>
      </c>
      <c r="AI21" s="23">
        <f>ROUND(SUMPRODUCT($E$20:AI$20,$E$6:AI$6)*VLOOKUP($B21,Leistungen,5,0),0)*VLOOKUP($B21,Leistungen,4,0)-SUM($E21:AH21)</f>
        <v>12000</v>
      </c>
      <c r="AJ21" s="23">
        <f>ROUND(SUMPRODUCT($E$20:AJ$20,$E$6:AJ$6)*VLOOKUP($B21,Leistungen,5,0),0)*VLOOKUP($B21,Leistungen,4,0)-SUM($E21:AI21)</f>
        <v>24000</v>
      </c>
      <c r="AK21" s="23">
        <f>ROUND(SUMPRODUCT($E$20:AK$20,$E$6:AK$6)*VLOOKUP($B21,Leistungen,5,0),0)*VLOOKUP($B21,Leistungen,4,0)-SUM($E21:AJ21)</f>
        <v>12000</v>
      </c>
      <c r="AL21" s="23">
        <f>ROUND(SUMPRODUCT($E$20:AL$20,$E$6:AL$6)*VLOOKUP($B21,Leistungen,5,0),0)*VLOOKUP($B21,Leistungen,4,0)-SUM($E21:AK21)</f>
        <v>12000</v>
      </c>
      <c r="AM21" s="23">
        <f>ROUND(SUMPRODUCT($E$20:AM$20,$E$6:AM$6)*VLOOKUP($B21,Leistungen,5,0),0)*VLOOKUP($B21,Leistungen,4,0)-SUM($E21:AL21)</f>
        <v>24000</v>
      </c>
      <c r="AN21" s="23">
        <f>ROUND(SUMPRODUCT($E$20:AN$20,$E$6:AN$6)*VLOOKUP($B21,Leistungen,5,0),0)*VLOOKUP($B21,Leistungen,4,0)-SUM($E21:AM21)</f>
        <v>12000</v>
      </c>
    </row>
    <row r="22" spans="1:47" x14ac:dyDescent="0.25">
      <c r="B22" t="s">
        <v>16</v>
      </c>
      <c r="C22" s="21" t="str">
        <f>VLOOKUP(B22,Leistungen,2,0)</f>
        <v>Beratung u. Vermittlung von Fertig- und Massivhäusern</v>
      </c>
      <c r="D22" s="22"/>
      <c r="E22" s="23">
        <f>ROUND(E$20*E$6*VLOOKUP($B22,Leistungen,5,0),0)*VLOOKUP($B22,Leistungen,4,0)</f>
        <v>0</v>
      </c>
      <c r="F22" s="23">
        <f>ROUND(SUMPRODUCT($E$20:F$20,$E$6:F$6)*VLOOKUP($B22,Leistungen,5,0),0)*VLOOKUP($B22,Leistungen,4,0)-SUM($E22:E22)</f>
        <v>0</v>
      </c>
      <c r="G22" s="23">
        <f>ROUND(SUMPRODUCT($E$20:G$20,$E$6:G$6)*VLOOKUP($B22,Leistungen,5,0),0)*VLOOKUP($B22,Leistungen,4,0)-SUM($E22:F22)</f>
        <v>8750</v>
      </c>
      <c r="H22" s="23">
        <f>ROUND(SUMPRODUCT($E$20:H$20,$E$6:H$6)*VLOOKUP($B22,Leistungen,5,0),0)*VLOOKUP($B22,Leistungen,4,0)-SUM($E22:G22)</f>
        <v>0</v>
      </c>
      <c r="I22" s="23">
        <f>ROUND(SUMPRODUCT($E$20:I$20,$E$6:I$6)*VLOOKUP($B22,Leistungen,5,0),0)*VLOOKUP($B22,Leistungen,4,0)-SUM($E22:H22)</f>
        <v>0</v>
      </c>
      <c r="J22" s="23">
        <f>ROUND(SUMPRODUCT($E$20:J$20,$E$6:J$6)*VLOOKUP($B22,Leistungen,5,0),0)*VLOOKUP($B22,Leistungen,4,0)-SUM($E22:I22)</f>
        <v>0</v>
      </c>
      <c r="K22" s="23">
        <f>ROUND(SUMPRODUCT($E$20:K$20,$E$6:K$6)*VLOOKUP($B22,Leistungen,5,0),0)*VLOOKUP($B22,Leistungen,4,0)-SUM($E22:J22)</f>
        <v>0</v>
      </c>
      <c r="L22" s="23">
        <f>ROUND(SUMPRODUCT($E$20:L$20,$E$6:L$6)*VLOOKUP($B22,Leistungen,5,0),0)*VLOOKUP($B22,Leistungen,4,0)-SUM($E22:K22)</f>
        <v>8750</v>
      </c>
      <c r="M22" s="23">
        <f>ROUND(SUMPRODUCT($E$20:M$20,$E$6:M$6)*VLOOKUP($B22,Leistungen,5,0),0)*VLOOKUP($B22,Leistungen,4,0)-SUM($E22:L22)</f>
        <v>0</v>
      </c>
      <c r="N22" s="23">
        <f>ROUND(SUMPRODUCT($E$20:N$20,$E$6:N$6)*VLOOKUP($B22,Leistungen,5,0),0)*VLOOKUP($B22,Leistungen,4,0)-SUM($E22:M22)</f>
        <v>8750</v>
      </c>
      <c r="O22" s="23">
        <f>ROUND(SUMPRODUCT($E$20:O$20,$E$6:O$6)*VLOOKUP($B22,Leistungen,5,0),0)*VLOOKUP($B22,Leistungen,4,0)-SUM($E22:N22)</f>
        <v>0</v>
      </c>
      <c r="P22" s="23">
        <f>ROUND(SUMPRODUCT($E$20:P$20,$E$6:P$6)*VLOOKUP($B22,Leistungen,5,0),0)*VLOOKUP($B22,Leistungen,4,0)-SUM($E22:O22)</f>
        <v>8750</v>
      </c>
      <c r="Q22" s="23">
        <f>ROUND(SUMPRODUCT($E$20:Q$20,$E$6:Q$6)*VLOOKUP($B22,Leistungen,5,0),0)*VLOOKUP($B22,Leistungen,4,0)-SUM($E22:P22)</f>
        <v>0</v>
      </c>
      <c r="R22" s="23">
        <f>ROUND(SUMPRODUCT($E$20:R$20,$E$6:R$6)*VLOOKUP($B22,Leistungen,5,0),0)*VLOOKUP($B22,Leistungen,4,0)-SUM($E22:Q22)</f>
        <v>8750</v>
      </c>
      <c r="S22" s="23">
        <f>ROUND(SUMPRODUCT($E$20:S$20,$E$6:S$6)*VLOOKUP($B22,Leistungen,5,0),0)*VLOOKUP($B22,Leistungen,4,0)-SUM($E22:R22)</f>
        <v>0</v>
      </c>
      <c r="T22" s="23">
        <f>ROUND(SUMPRODUCT($E$20:T$20,$E$6:T$6)*VLOOKUP($B22,Leistungen,5,0),0)*VLOOKUP($B22,Leistungen,4,0)-SUM($E22:S22)</f>
        <v>8750</v>
      </c>
      <c r="U22" s="23">
        <f>ROUND(SUMPRODUCT($E$20:U$20,$E$6:U$6)*VLOOKUP($B22,Leistungen,5,0),0)*VLOOKUP($B22,Leistungen,4,0)-SUM($E22:T22)</f>
        <v>0</v>
      </c>
      <c r="V22" s="23">
        <f>ROUND(SUMPRODUCT($E$20:V$20,$E$6:V$6)*VLOOKUP($B22,Leistungen,5,0),0)*VLOOKUP($B22,Leistungen,4,0)-SUM($E22:U22)</f>
        <v>8750</v>
      </c>
      <c r="W22" s="23">
        <f>ROUND(SUMPRODUCT($E$20:W$20,$E$6:W$6)*VLOOKUP($B22,Leistungen,5,0),0)*VLOOKUP($B22,Leistungen,4,0)-SUM($E22:V22)</f>
        <v>8750</v>
      </c>
      <c r="X22" s="23">
        <f>ROUND(SUMPRODUCT($E$20:X$20,$E$6:X$6)*VLOOKUP($B22,Leistungen,5,0),0)*VLOOKUP($B22,Leistungen,4,0)-SUM($E22:W22)</f>
        <v>8750</v>
      </c>
      <c r="Y22" s="23">
        <f>ROUND(SUMPRODUCT($E$20:Y$20,$E$6:Y$6)*VLOOKUP($B22,Leistungen,5,0),0)*VLOOKUP($B22,Leistungen,4,0)-SUM($E22:X22)</f>
        <v>8750</v>
      </c>
      <c r="Z22" s="23">
        <f>ROUND(SUMPRODUCT($E$20:Z$20,$E$6:Z$6)*VLOOKUP($B22,Leistungen,5,0),0)*VLOOKUP($B22,Leistungen,4,0)-SUM($E22:Y22)</f>
        <v>8750</v>
      </c>
      <c r="AA22" s="23">
        <f>ROUND(SUMPRODUCT($E$20:AA$20,$E$6:AA$6)*VLOOKUP($B22,Leistungen,5,0),0)*VLOOKUP($B22,Leistungen,4,0)-SUM($E22:Z22)</f>
        <v>8750</v>
      </c>
      <c r="AB22" s="23">
        <f>ROUND(SUMPRODUCT($E$20:AB$20,$E$6:AB$6)*VLOOKUP($B22,Leistungen,5,0),0)*VLOOKUP($B22,Leistungen,4,0)-SUM($E22:AA22)</f>
        <v>8750</v>
      </c>
      <c r="AC22" s="23">
        <f>ROUND(SUMPRODUCT($E$20:AC$20,$E$6:AC$6)*VLOOKUP($B22,Leistungen,5,0),0)*VLOOKUP($B22,Leistungen,4,0)-SUM($E22:AB22)</f>
        <v>8750</v>
      </c>
      <c r="AD22" s="23">
        <f>ROUND(SUMPRODUCT($E$20:AD$20,$E$6:AD$6)*VLOOKUP($B22,Leistungen,5,0),0)*VLOOKUP($B22,Leistungen,4,0)-SUM($E22:AC22)</f>
        <v>8750</v>
      </c>
      <c r="AE22" s="23">
        <f>ROUND(SUMPRODUCT($E$20:AE$20,$E$6:AE$6)*VLOOKUP($B22,Leistungen,5,0),0)*VLOOKUP($B22,Leistungen,4,0)-SUM($E22:AD22)</f>
        <v>8750</v>
      </c>
      <c r="AF22" s="23">
        <f>ROUND(SUMPRODUCT($E$20:AF$20,$E$6:AF$6)*VLOOKUP($B22,Leistungen,5,0),0)*VLOOKUP($B22,Leistungen,4,0)-SUM($E22:AE22)</f>
        <v>8750</v>
      </c>
      <c r="AG22" s="23">
        <f>ROUND(SUMPRODUCT($E$20:AG$20,$E$6:AG$6)*VLOOKUP($B22,Leistungen,5,0),0)*VLOOKUP($B22,Leistungen,4,0)-SUM($E22:AF22)</f>
        <v>8750</v>
      </c>
      <c r="AH22" s="23">
        <f>ROUND(SUMPRODUCT($E$20:AH$20,$E$6:AH$6)*VLOOKUP($B22,Leistungen,5,0),0)*VLOOKUP($B22,Leistungen,4,0)-SUM($E22:AG22)</f>
        <v>8750</v>
      </c>
      <c r="AI22" s="23">
        <f>ROUND(SUMPRODUCT($E$20:AI$20,$E$6:AI$6)*VLOOKUP($B22,Leistungen,5,0),0)*VLOOKUP($B22,Leistungen,4,0)-SUM($E22:AH22)</f>
        <v>8750</v>
      </c>
      <c r="AJ22" s="23">
        <f>ROUND(SUMPRODUCT($E$20:AJ$20,$E$6:AJ$6)*VLOOKUP($B22,Leistungen,5,0),0)*VLOOKUP($B22,Leistungen,4,0)-SUM($E22:AI22)</f>
        <v>8750</v>
      </c>
      <c r="AK22" s="23">
        <f>ROUND(SUMPRODUCT($E$20:AK$20,$E$6:AK$6)*VLOOKUP($B22,Leistungen,5,0),0)*VLOOKUP($B22,Leistungen,4,0)-SUM($E22:AJ22)</f>
        <v>17500</v>
      </c>
      <c r="AL22" s="23">
        <f>ROUND(SUMPRODUCT($E$20:AL$20,$E$6:AL$6)*VLOOKUP($B22,Leistungen,5,0),0)*VLOOKUP($B22,Leistungen,4,0)-SUM($E22:AK22)</f>
        <v>8750</v>
      </c>
      <c r="AM22" s="23">
        <f>ROUND(SUMPRODUCT($E$20:AM$20,$E$6:AM$6)*VLOOKUP($B22,Leistungen,5,0),0)*VLOOKUP($B22,Leistungen,4,0)-SUM($E22:AL22)</f>
        <v>8750</v>
      </c>
      <c r="AN22" s="23">
        <f>ROUND(SUMPRODUCT($E$20:AN$20,$E$6:AN$6)*VLOOKUP($B22,Leistungen,5,0),0)*VLOOKUP($B22,Leistungen,4,0)-SUM($E22:AM22)</f>
        <v>8750</v>
      </c>
    </row>
    <row r="23" spans="1:47" ht="5.4" customHeight="1" x14ac:dyDescent="0.25">
      <c r="A23" s="4"/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6"/>
      <c r="AP23" s="6"/>
      <c r="AQ23" s="6"/>
      <c r="AR23" s="6"/>
      <c r="AS23" s="6"/>
      <c r="AT23" s="6"/>
      <c r="AU23" s="6"/>
    </row>
    <row r="24" spans="1:47" ht="14.4" x14ac:dyDescent="0.3">
      <c r="B24" s="4"/>
      <c r="C24" s="18" t="s">
        <v>9</v>
      </c>
      <c r="D24" s="4"/>
      <c r="E24" s="19">
        <v>0.2</v>
      </c>
      <c r="F24" s="19">
        <v>0.2</v>
      </c>
      <c r="G24" s="19">
        <v>0.3</v>
      </c>
      <c r="H24" s="19">
        <v>0.4</v>
      </c>
      <c r="I24" s="19">
        <v>0.5</v>
      </c>
      <c r="J24" s="19">
        <v>0.6</v>
      </c>
      <c r="K24" s="19">
        <v>0.7</v>
      </c>
      <c r="L24" s="19">
        <v>0.8</v>
      </c>
      <c r="M24" s="19">
        <v>0.9</v>
      </c>
      <c r="N24" s="19">
        <v>1</v>
      </c>
      <c r="O24" s="19">
        <v>1</v>
      </c>
      <c r="P24" s="19">
        <v>1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  <c r="V24" s="19">
        <v>1</v>
      </c>
      <c r="W24" s="19">
        <v>1</v>
      </c>
      <c r="X24" s="19">
        <v>1</v>
      </c>
      <c r="Y24" s="19">
        <v>1</v>
      </c>
      <c r="Z24" s="19">
        <v>1</v>
      </c>
      <c r="AA24" s="19">
        <v>1</v>
      </c>
      <c r="AB24" s="19">
        <v>1</v>
      </c>
      <c r="AC24" s="19">
        <v>1</v>
      </c>
      <c r="AD24" s="19">
        <v>1</v>
      </c>
      <c r="AE24" s="19">
        <v>1</v>
      </c>
      <c r="AF24" s="19">
        <v>1</v>
      </c>
      <c r="AG24" s="19">
        <v>1</v>
      </c>
      <c r="AH24" s="19">
        <v>1</v>
      </c>
      <c r="AI24" s="19">
        <v>1</v>
      </c>
      <c r="AJ24" s="19">
        <v>1</v>
      </c>
      <c r="AK24" s="19">
        <v>1</v>
      </c>
      <c r="AL24" s="19">
        <v>1</v>
      </c>
      <c r="AM24" s="19">
        <v>1</v>
      </c>
      <c r="AN24" s="19">
        <v>1</v>
      </c>
      <c r="AO24" s="6"/>
      <c r="AP24" s="6"/>
      <c r="AQ24" s="6"/>
      <c r="AR24" s="6"/>
      <c r="AS24" s="6"/>
      <c r="AT24" s="6"/>
      <c r="AU24" s="6"/>
    </row>
    <row r="25" spans="1:47" x14ac:dyDescent="0.25">
      <c r="B25" t="s">
        <v>17</v>
      </c>
      <c r="C25" s="21" t="str">
        <f>VLOOKUP(B25,Leistungen,2,0)</f>
        <v>Photovoltaik</v>
      </c>
      <c r="D25" s="22"/>
      <c r="E25" s="23">
        <f>ROUND(E$24*E$6*VLOOKUP($B25,Leistungen,5,0),0)*VLOOKUP($B25,Leistungen,4,0)</f>
        <v>800</v>
      </c>
      <c r="F25" s="23">
        <f>ROUND(SUMPRODUCT($E$24:F$24,$E$6:F$6)*VLOOKUP($B25,Leistungen,5,0),0)*VLOOKUP($B25,Leistungen,4,0)-SUM($E25:E25)</f>
        <v>800</v>
      </c>
      <c r="G25" s="23">
        <f>ROUND(SUMPRODUCT($E$24:G$24,$E$6:G$6)*VLOOKUP($B25,Leistungen,5,0),0)*VLOOKUP($B25,Leistungen,4,0)-SUM($E25:F25)</f>
        <v>1200</v>
      </c>
      <c r="H25" s="23">
        <f>ROUND(SUMPRODUCT($E$24:H$24,$E$6:H$6)*VLOOKUP($B25,Leistungen,5,0),0)*VLOOKUP($B25,Leistungen,4,0)-SUM($E25:G25)</f>
        <v>1600</v>
      </c>
      <c r="I25" s="23">
        <f>ROUND(SUMPRODUCT($E$24:I$24,$E$6:I$6)*VLOOKUP($B25,Leistungen,5,0),0)*VLOOKUP($B25,Leistungen,4,0)-SUM($E25:H25)</f>
        <v>2000</v>
      </c>
      <c r="J25" s="23">
        <f>ROUND(SUMPRODUCT($E$24:J$24,$E$6:J$6)*VLOOKUP($B25,Leistungen,5,0),0)*VLOOKUP($B25,Leistungen,4,0)-SUM($E25:I25)</f>
        <v>2000</v>
      </c>
      <c r="K25" s="23">
        <f>ROUND(SUMPRODUCT($E$24:K$24,$E$6:K$6)*VLOOKUP($B25,Leistungen,5,0),0)*VLOOKUP($B25,Leistungen,4,0)-SUM($E25:J25)</f>
        <v>3200</v>
      </c>
      <c r="L25" s="23">
        <f>ROUND(SUMPRODUCT($E$24:L$24,$E$6:L$6)*VLOOKUP($B25,Leistungen,5,0),0)*VLOOKUP($B25,Leistungen,4,0)-SUM($E25:K25)</f>
        <v>3200</v>
      </c>
      <c r="M25" s="23">
        <f>ROUND(SUMPRODUCT($E$24:M$24,$E$6:M$6)*VLOOKUP($B25,Leistungen,5,0),0)*VLOOKUP($B25,Leistungen,4,0)-SUM($E25:L25)</f>
        <v>4000</v>
      </c>
      <c r="N25" s="23">
        <f>ROUND(SUMPRODUCT($E$24:N$24,$E$6:N$6)*VLOOKUP($B25,Leistungen,5,0),0)*VLOOKUP($B25,Leistungen,4,0)-SUM($E25:M25)</f>
        <v>4000</v>
      </c>
      <c r="O25" s="23">
        <f>ROUND(SUMPRODUCT($E$24:O$24,$E$6:O$6)*VLOOKUP($B25,Leistungen,5,0),0)*VLOOKUP($B25,Leistungen,4,0)-SUM($E25:N25)</f>
        <v>4000</v>
      </c>
      <c r="P25" s="23">
        <f>ROUND(SUMPRODUCT($E$24:P$24,$E$6:P$6)*VLOOKUP($B25,Leistungen,5,0),0)*VLOOKUP($B25,Leistungen,4,0)-SUM($E25:O25)</f>
        <v>3600</v>
      </c>
      <c r="Q25" s="23">
        <f>ROUND(SUMPRODUCT($E$24:Q$24,$E$6:Q$6)*VLOOKUP($B25,Leistungen,5,0),0)*VLOOKUP($B25,Leistungen,4,0)-SUM($E25:P25)</f>
        <v>4000</v>
      </c>
      <c r="R25" s="23">
        <f>ROUND(SUMPRODUCT($E$24:R$24,$E$6:R$6)*VLOOKUP($B25,Leistungen,5,0),0)*VLOOKUP($B25,Leistungen,4,0)-SUM($E25:Q25)</f>
        <v>3600</v>
      </c>
      <c r="S25" s="23">
        <f>ROUND(SUMPRODUCT($E$24:S$24,$E$6:S$6)*VLOOKUP($B25,Leistungen,5,0),0)*VLOOKUP($B25,Leistungen,4,0)-SUM($E25:R25)</f>
        <v>4400</v>
      </c>
      <c r="T25" s="23">
        <f>ROUND(SUMPRODUCT($E$24:T$24,$E$6:T$6)*VLOOKUP($B25,Leistungen,5,0),0)*VLOOKUP($B25,Leistungen,4,0)-SUM($E25:S25)</f>
        <v>4000</v>
      </c>
      <c r="U25" s="23">
        <f>ROUND(SUMPRODUCT($E$24:U$24,$E$6:U$6)*VLOOKUP($B25,Leistungen,5,0),0)*VLOOKUP($B25,Leistungen,4,0)-SUM($E25:T25)</f>
        <v>3600</v>
      </c>
      <c r="V25" s="23">
        <f>ROUND(SUMPRODUCT($E$24:V$24,$E$6:V$6)*VLOOKUP($B25,Leistungen,5,0),0)*VLOOKUP($B25,Leistungen,4,0)-SUM($E25:U25)</f>
        <v>4000</v>
      </c>
      <c r="W25" s="23">
        <f>ROUND(SUMPRODUCT($E$24:W$24,$E$6:W$6)*VLOOKUP($B25,Leistungen,5,0),0)*VLOOKUP($B25,Leistungen,4,0)-SUM($E25:V25)</f>
        <v>4400</v>
      </c>
      <c r="X25" s="23">
        <f>ROUND(SUMPRODUCT($E$24:X$24,$E$6:X$6)*VLOOKUP($B25,Leistungen,5,0),0)*VLOOKUP($B25,Leistungen,4,0)-SUM($E25:W25)</f>
        <v>4000</v>
      </c>
      <c r="Y25" s="23">
        <f>ROUND(SUMPRODUCT($E$24:Y$24,$E$6:Y$6)*VLOOKUP($B25,Leistungen,5,0),0)*VLOOKUP($B25,Leistungen,4,0)-SUM($E25:X25)</f>
        <v>4400</v>
      </c>
      <c r="Z25" s="23">
        <f>ROUND(SUMPRODUCT($E$24:Z$24,$E$6:Z$6)*VLOOKUP($B25,Leistungen,5,0),0)*VLOOKUP($B25,Leistungen,4,0)-SUM($E25:Y25)</f>
        <v>4400</v>
      </c>
      <c r="AA25" s="23">
        <f>ROUND(SUMPRODUCT($E$24:AA$24,$E$6:AA$6)*VLOOKUP($B25,Leistungen,5,0),0)*VLOOKUP($B25,Leistungen,4,0)-SUM($E25:Z25)</f>
        <v>4400</v>
      </c>
      <c r="AB25" s="23">
        <f>ROUND(SUMPRODUCT($E$24:AB$24,$E$6:AB$6)*VLOOKUP($B25,Leistungen,5,0),0)*VLOOKUP($B25,Leistungen,4,0)-SUM($E25:AA25)</f>
        <v>3600</v>
      </c>
      <c r="AC25" s="23">
        <f>ROUND(SUMPRODUCT($E$24:AC$24,$E$6:AC$6)*VLOOKUP($B25,Leistungen,5,0),0)*VLOOKUP($B25,Leistungen,4,0)-SUM($E25:AB25)</f>
        <v>3600</v>
      </c>
      <c r="AD25" s="23">
        <f>ROUND(SUMPRODUCT($E$24:AD$24,$E$6:AD$6)*VLOOKUP($B25,Leistungen,5,0),0)*VLOOKUP($B25,Leistungen,4,0)-SUM($E25:AC25)</f>
        <v>3600</v>
      </c>
      <c r="AE25" s="23">
        <f>ROUND(SUMPRODUCT($E$24:AE$24,$E$6:AE$6)*VLOOKUP($B25,Leistungen,5,0),0)*VLOOKUP($B25,Leistungen,4,0)-SUM($E25:AD25)</f>
        <v>4800</v>
      </c>
      <c r="AF25" s="23">
        <f>ROUND(SUMPRODUCT($E$24:AF$24,$E$6:AF$6)*VLOOKUP($B25,Leistungen,5,0),0)*VLOOKUP($B25,Leistungen,4,0)-SUM($E25:AE25)</f>
        <v>3600</v>
      </c>
      <c r="AG25" s="23">
        <f>ROUND(SUMPRODUCT($E$24:AG$24,$E$6:AG$6)*VLOOKUP($B25,Leistungen,5,0),0)*VLOOKUP($B25,Leistungen,4,0)-SUM($E25:AF25)</f>
        <v>4000</v>
      </c>
      <c r="AH25" s="23">
        <f>ROUND(SUMPRODUCT($E$24:AH$24,$E$6:AH$6)*VLOOKUP($B25,Leistungen,5,0),0)*VLOOKUP($B25,Leistungen,4,0)-SUM($E25:AG25)</f>
        <v>3600</v>
      </c>
      <c r="AI25" s="23">
        <f>ROUND(SUMPRODUCT($E$24:AI$24,$E$6:AI$6)*VLOOKUP($B25,Leistungen,5,0),0)*VLOOKUP($B25,Leistungen,4,0)-SUM($E25:AH25)</f>
        <v>4400</v>
      </c>
      <c r="AJ25" s="23">
        <f>ROUND(SUMPRODUCT($E$24:AJ$24,$E$6:AJ$6)*VLOOKUP($B25,Leistungen,5,0),0)*VLOOKUP($B25,Leistungen,4,0)-SUM($E25:AI25)</f>
        <v>4400</v>
      </c>
      <c r="AK25" s="23">
        <f>ROUND(SUMPRODUCT($E$24:AK$24,$E$6:AK$6)*VLOOKUP($B25,Leistungen,5,0),0)*VLOOKUP($B25,Leistungen,4,0)-SUM($E25:AJ25)</f>
        <v>4400</v>
      </c>
      <c r="AL25" s="23">
        <f>ROUND(SUMPRODUCT($E$24:AL$24,$E$6:AL$6)*VLOOKUP($B25,Leistungen,5,0),0)*VLOOKUP($B25,Leistungen,4,0)-SUM($E25:AK25)</f>
        <v>4000</v>
      </c>
      <c r="AM25" s="23">
        <f>ROUND(SUMPRODUCT($E$24:AM$24,$E$6:AM$6)*VLOOKUP($B25,Leistungen,5,0),0)*VLOOKUP($B25,Leistungen,4,0)-SUM($E25:AL25)</f>
        <v>4400</v>
      </c>
      <c r="AN25" s="23">
        <f>ROUND(SUMPRODUCT($E$24:AN$24,$E$6:AN$6)*VLOOKUP($B25,Leistungen,5,0),0)*VLOOKUP($B25,Leistungen,4,0)-SUM($E25:AM25)</f>
        <v>4000</v>
      </c>
    </row>
    <row r="26" spans="1:47" x14ac:dyDescent="0.25">
      <c r="B26" t="s">
        <v>18</v>
      </c>
      <c r="C26" s="21" t="str">
        <f>VLOOKUP(B26,Leistungen,2,0)</f>
        <v>Heizung und Solarthermie</v>
      </c>
      <c r="D26" s="22"/>
      <c r="E26" s="23">
        <f>ROUND(E$24*E$6*VLOOKUP($B26,Leistungen,5,0),0)*VLOOKUP($B26,Leistungen,4,0)</f>
        <v>800</v>
      </c>
      <c r="F26" s="23">
        <f>ROUND(SUMPRODUCT($E$24:F$24,$E$6:F$6)*VLOOKUP($B26,Leistungen,5,0),0)*VLOOKUP($B26,Leistungen,4,0)-SUM($E26:E26)</f>
        <v>800</v>
      </c>
      <c r="G26" s="23">
        <f>ROUND(SUMPRODUCT($E$24:G$24,$E$6:G$6)*VLOOKUP($B26,Leistungen,5,0),0)*VLOOKUP($B26,Leistungen,4,0)-SUM($E26:F26)</f>
        <v>1200</v>
      </c>
      <c r="H26" s="23">
        <f>ROUND(SUMPRODUCT($E$24:H$24,$E$6:H$6)*VLOOKUP($B26,Leistungen,5,0),0)*VLOOKUP($B26,Leistungen,4,0)-SUM($E26:G26)</f>
        <v>1600</v>
      </c>
      <c r="I26" s="23">
        <f>ROUND(SUMPRODUCT($E$24:I$24,$E$6:I$6)*VLOOKUP($B26,Leistungen,5,0),0)*VLOOKUP($B26,Leistungen,4,0)-SUM($E26:H26)</f>
        <v>2000</v>
      </c>
      <c r="J26" s="23">
        <f>ROUND(SUMPRODUCT($E$24:J$24,$E$6:J$6)*VLOOKUP($B26,Leistungen,5,0),0)*VLOOKUP($B26,Leistungen,4,0)-SUM($E26:I26)</f>
        <v>2000</v>
      </c>
      <c r="K26" s="23">
        <f>ROUND(SUMPRODUCT($E$24:K$24,$E$6:K$6)*VLOOKUP($B26,Leistungen,5,0),0)*VLOOKUP($B26,Leistungen,4,0)-SUM($E26:J26)</f>
        <v>3200</v>
      </c>
      <c r="L26" s="23">
        <f>ROUND(SUMPRODUCT($E$24:L$24,$E$6:L$6)*VLOOKUP($B26,Leistungen,5,0),0)*VLOOKUP($B26,Leistungen,4,0)-SUM($E26:K26)</f>
        <v>3200</v>
      </c>
      <c r="M26" s="23">
        <f>ROUND(SUMPRODUCT($E$24:M$24,$E$6:M$6)*VLOOKUP($B26,Leistungen,5,0),0)*VLOOKUP($B26,Leistungen,4,0)-SUM($E26:L26)</f>
        <v>4000</v>
      </c>
      <c r="N26" s="23">
        <f>ROUND(SUMPRODUCT($E$24:N$24,$E$6:N$6)*VLOOKUP($B26,Leistungen,5,0),0)*VLOOKUP($B26,Leistungen,4,0)-SUM($E26:M26)</f>
        <v>4000</v>
      </c>
      <c r="O26" s="23">
        <f>ROUND(SUMPRODUCT($E$24:O$24,$E$6:O$6)*VLOOKUP($B26,Leistungen,5,0),0)*VLOOKUP($B26,Leistungen,4,0)-SUM($E26:N26)</f>
        <v>4000</v>
      </c>
      <c r="P26" s="23">
        <f>ROUND(SUMPRODUCT($E$24:P$24,$E$6:P$6)*VLOOKUP($B26,Leistungen,5,0),0)*VLOOKUP($B26,Leistungen,4,0)-SUM($E26:O26)</f>
        <v>3600</v>
      </c>
      <c r="Q26" s="23">
        <f>ROUND(SUMPRODUCT($E$24:Q$24,$E$6:Q$6)*VLOOKUP($B26,Leistungen,5,0),0)*VLOOKUP($B26,Leistungen,4,0)-SUM($E26:P26)</f>
        <v>4000</v>
      </c>
      <c r="R26" s="23">
        <f>ROUND(SUMPRODUCT($E$24:R$24,$E$6:R$6)*VLOOKUP($B26,Leistungen,5,0),0)*VLOOKUP($B26,Leistungen,4,0)-SUM($E26:Q26)</f>
        <v>3600</v>
      </c>
      <c r="S26" s="23">
        <f>ROUND(SUMPRODUCT($E$24:S$24,$E$6:S$6)*VLOOKUP($B26,Leistungen,5,0),0)*VLOOKUP($B26,Leistungen,4,0)-SUM($E26:R26)</f>
        <v>4400</v>
      </c>
      <c r="T26" s="23">
        <f>ROUND(SUMPRODUCT($E$24:T$24,$E$6:T$6)*VLOOKUP($B26,Leistungen,5,0),0)*VLOOKUP($B26,Leistungen,4,0)-SUM($E26:S26)</f>
        <v>4000</v>
      </c>
      <c r="U26" s="23">
        <f>ROUND(SUMPRODUCT($E$24:U$24,$E$6:U$6)*VLOOKUP($B26,Leistungen,5,0),0)*VLOOKUP($B26,Leistungen,4,0)-SUM($E26:T26)</f>
        <v>3600</v>
      </c>
      <c r="V26" s="23">
        <f>ROUND(SUMPRODUCT($E$24:V$24,$E$6:V$6)*VLOOKUP($B26,Leistungen,5,0),0)*VLOOKUP($B26,Leistungen,4,0)-SUM($E26:U26)</f>
        <v>4000</v>
      </c>
      <c r="W26" s="23">
        <f>ROUND(SUMPRODUCT($E$24:W$24,$E$6:W$6)*VLOOKUP($B26,Leistungen,5,0),0)*VLOOKUP($B26,Leistungen,4,0)-SUM($E26:V26)</f>
        <v>4400</v>
      </c>
      <c r="X26" s="23">
        <f>ROUND(SUMPRODUCT($E$24:X$24,$E$6:X$6)*VLOOKUP($B26,Leistungen,5,0),0)*VLOOKUP($B26,Leistungen,4,0)-SUM($E26:W26)</f>
        <v>4000</v>
      </c>
      <c r="Y26" s="23">
        <f>ROUND(SUMPRODUCT($E$24:Y$24,$E$6:Y$6)*VLOOKUP($B26,Leistungen,5,0),0)*VLOOKUP($B26,Leistungen,4,0)-SUM($E26:X26)</f>
        <v>4400</v>
      </c>
      <c r="Z26" s="23">
        <f>ROUND(SUMPRODUCT($E$24:Z$24,$E$6:Z$6)*VLOOKUP($B26,Leistungen,5,0),0)*VLOOKUP($B26,Leistungen,4,0)-SUM($E26:Y26)</f>
        <v>4400</v>
      </c>
      <c r="AA26" s="23">
        <f>ROUND(SUMPRODUCT($E$24:AA$24,$E$6:AA$6)*VLOOKUP($B26,Leistungen,5,0),0)*VLOOKUP($B26,Leistungen,4,0)-SUM($E26:Z26)</f>
        <v>4400</v>
      </c>
      <c r="AB26" s="23">
        <f>ROUND(SUMPRODUCT($E$24:AB$24,$E$6:AB$6)*VLOOKUP($B26,Leistungen,5,0),0)*VLOOKUP($B26,Leistungen,4,0)-SUM($E26:AA26)</f>
        <v>3600</v>
      </c>
      <c r="AC26" s="23">
        <f>ROUND(SUMPRODUCT($E$24:AC$24,$E$6:AC$6)*VLOOKUP($B26,Leistungen,5,0),0)*VLOOKUP($B26,Leistungen,4,0)-SUM($E26:AB26)</f>
        <v>3600</v>
      </c>
      <c r="AD26" s="23">
        <f>ROUND(SUMPRODUCT($E$24:AD$24,$E$6:AD$6)*VLOOKUP($B26,Leistungen,5,0),0)*VLOOKUP($B26,Leistungen,4,0)-SUM($E26:AC26)</f>
        <v>3600</v>
      </c>
      <c r="AE26" s="23">
        <f>ROUND(SUMPRODUCT($E$24:AE$24,$E$6:AE$6)*VLOOKUP($B26,Leistungen,5,0),0)*VLOOKUP($B26,Leistungen,4,0)-SUM($E26:AD26)</f>
        <v>4800</v>
      </c>
      <c r="AF26" s="23">
        <f>ROUND(SUMPRODUCT($E$24:AF$24,$E$6:AF$6)*VLOOKUP($B26,Leistungen,5,0),0)*VLOOKUP($B26,Leistungen,4,0)-SUM($E26:AE26)</f>
        <v>3600</v>
      </c>
      <c r="AG26" s="23">
        <f>ROUND(SUMPRODUCT($E$24:AG$24,$E$6:AG$6)*VLOOKUP($B26,Leistungen,5,0),0)*VLOOKUP($B26,Leistungen,4,0)-SUM($E26:AF26)</f>
        <v>4000</v>
      </c>
      <c r="AH26" s="23">
        <f>ROUND(SUMPRODUCT($E$24:AH$24,$E$6:AH$6)*VLOOKUP($B26,Leistungen,5,0),0)*VLOOKUP($B26,Leistungen,4,0)-SUM($E26:AG26)</f>
        <v>3600</v>
      </c>
      <c r="AI26" s="23">
        <f>ROUND(SUMPRODUCT($E$24:AI$24,$E$6:AI$6)*VLOOKUP($B26,Leistungen,5,0),0)*VLOOKUP($B26,Leistungen,4,0)-SUM($E26:AH26)</f>
        <v>4400</v>
      </c>
      <c r="AJ26" s="23">
        <f>ROUND(SUMPRODUCT($E$24:AJ$24,$E$6:AJ$6)*VLOOKUP($B26,Leistungen,5,0),0)*VLOOKUP($B26,Leistungen,4,0)-SUM($E26:AI26)</f>
        <v>4400</v>
      </c>
      <c r="AK26" s="23">
        <f>ROUND(SUMPRODUCT($E$24:AK$24,$E$6:AK$6)*VLOOKUP($B26,Leistungen,5,0),0)*VLOOKUP($B26,Leistungen,4,0)-SUM($E26:AJ26)</f>
        <v>4400</v>
      </c>
      <c r="AL26" s="23">
        <f>ROUND(SUMPRODUCT($E$24:AL$24,$E$6:AL$6)*VLOOKUP($B26,Leistungen,5,0),0)*VLOOKUP($B26,Leistungen,4,0)-SUM($E26:AK26)</f>
        <v>4000</v>
      </c>
      <c r="AM26" s="23">
        <f>ROUND(SUMPRODUCT($E$24:AM$24,$E$6:AM$6)*VLOOKUP($B26,Leistungen,5,0),0)*VLOOKUP($B26,Leistungen,4,0)-SUM($E26:AL26)</f>
        <v>4400</v>
      </c>
      <c r="AN26" s="23">
        <f>ROUND(SUMPRODUCT($E$24:AN$24,$E$6:AN$6)*VLOOKUP($B26,Leistungen,5,0),0)*VLOOKUP($B26,Leistungen,4,0)-SUM($E26:AM26)</f>
        <v>4000</v>
      </c>
    </row>
    <row r="27" spans="1:47" x14ac:dyDescent="0.25">
      <c r="B27" t="s">
        <v>19</v>
      </c>
      <c r="C27" s="21" t="str">
        <f>VLOOKUP(B27,Leistungen,2,0)</f>
        <v>Ratenkredite (Konsumenten, Innendesign, Auto, Motorrad, IT)</v>
      </c>
      <c r="D27" s="22"/>
      <c r="E27" s="23">
        <f>ROUND(E$24*E$6*VLOOKUP($B27,Leistungen,5,0),0)*VLOOKUP($B27,Leistungen,4,0)</f>
        <v>1200</v>
      </c>
      <c r="F27" s="23">
        <f>ROUND(SUMPRODUCT($E$24:F$24,$E$6:F$6)*VLOOKUP($B27,Leistungen,5,0),0)*VLOOKUP($B27,Leistungen,4,0)-SUM($E27:E27)</f>
        <v>1200</v>
      </c>
      <c r="G27" s="23">
        <f>ROUND(SUMPRODUCT($E$24:G$24,$E$6:G$6)*VLOOKUP($B27,Leistungen,5,0),0)*VLOOKUP($B27,Leistungen,4,0)-SUM($E27:F27)</f>
        <v>1800</v>
      </c>
      <c r="H27" s="23">
        <f>ROUND(SUMPRODUCT($E$24:H$24,$E$6:H$6)*VLOOKUP($B27,Leistungen,5,0),0)*VLOOKUP($B27,Leistungen,4,0)-SUM($E27:G27)</f>
        <v>2400</v>
      </c>
      <c r="I27" s="23">
        <f>ROUND(SUMPRODUCT($E$24:I$24,$E$6:I$6)*VLOOKUP($B27,Leistungen,5,0),0)*VLOOKUP($B27,Leistungen,4,0)-SUM($E27:H27)</f>
        <v>3000</v>
      </c>
      <c r="J27" s="23">
        <f>ROUND(SUMPRODUCT($E$24:J$24,$E$6:J$6)*VLOOKUP($B27,Leistungen,5,0),0)*VLOOKUP($B27,Leistungen,4,0)-SUM($E27:I27)</f>
        <v>3000</v>
      </c>
      <c r="K27" s="23">
        <f>ROUND(SUMPRODUCT($E$24:K$24,$E$6:K$6)*VLOOKUP($B27,Leistungen,5,0),0)*VLOOKUP($B27,Leistungen,4,0)-SUM($E27:J27)</f>
        <v>4800</v>
      </c>
      <c r="L27" s="23">
        <f>ROUND(SUMPRODUCT($E$24:L$24,$E$6:L$6)*VLOOKUP($B27,Leistungen,5,0),0)*VLOOKUP($B27,Leistungen,4,0)-SUM($E27:K27)</f>
        <v>4800</v>
      </c>
      <c r="M27" s="23">
        <f>ROUND(SUMPRODUCT($E$24:M$24,$E$6:M$6)*VLOOKUP($B27,Leistungen,5,0),0)*VLOOKUP($B27,Leistungen,4,0)-SUM($E27:L27)</f>
        <v>6000</v>
      </c>
      <c r="N27" s="23">
        <f>ROUND(SUMPRODUCT($E$24:N$24,$E$6:N$6)*VLOOKUP($B27,Leistungen,5,0),0)*VLOOKUP($B27,Leistungen,4,0)-SUM($E27:M27)</f>
        <v>6000</v>
      </c>
      <c r="O27" s="23">
        <f>ROUND(SUMPRODUCT($E$24:O$24,$E$6:O$6)*VLOOKUP($B27,Leistungen,5,0),0)*VLOOKUP($B27,Leistungen,4,0)-SUM($E27:N27)</f>
        <v>6000</v>
      </c>
      <c r="P27" s="23">
        <f>ROUND(SUMPRODUCT($E$24:P$24,$E$6:P$6)*VLOOKUP($B27,Leistungen,5,0),0)*VLOOKUP($B27,Leistungen,4,0)-SUM($E27:O27)</f>
        <v>5400</v>
      </c>
      <c r="Q27" s="23">
        <f>ROUND(SUMPRODUCT($E$24:Q$24,$E$6:Q$6)*VLOOKUP($B27,Leistungen,5,0),0)*VLOOKUP($B27,Leistungen,4,0)-SUM($E27:P27)</f>
        <v>6000</v>
      </c>
      <c r="R27" s="23">
        <f>ROUND(SUMPRODUCT($E$24:R$24,$E$6:R$6)*VLOOKUP($B27,Leistungen,5,0),0)*VLOOKUP($B27,Leistungen,4,0)-SUM($E27:Q27)</f>
        <v>5400</v>
      </c>
      <c r="S27" s="23">
        <f>ROUND(SUMPRODUCT($E$24:S$24,$E$6:S$6)*VLOOKUP($B27,Leistungen,5,0),0)*VLOOKUP($B27,Leistungen,4,0)-SUM($E27:R27)</f>
        <v>6600</v>
      </c>
      <c r="T27" s="23">
        <f>ROUND(SUMPRODUCT($E$24:T$24,$E$6:T$6)*VLOOKUP($B27,Leistungen,5,0),0)*VLOOKUP($B27,Leistungen,4,0)-SUM($E27:S27)</f>
        <v>6000</v>
      </c>
      <c r="U27" s="23">
        <f>ROUND(SUMPRODUCT($E$24:U$24,$E$6:U$6)*VLOOKUP($B27,Leistungen,5,0),0)*VLOOKUP($B27,Leistungen,4,0)-SUM($E27:T27)</f>
        <v>5400</v>
      </c>
      <c r="V27" s="23">
        <f>ROUND(SUMPRODUCT($E$24:V$24,$E$6:V$6)*VLOOKUP($B27,Leistungen,5,0),0)*VLOOKUP($B27,Leistungen,4,0)-SUM($E27:U27)</f>
        <v>6000</v>
      </c>
      <c r="W27" s="23">
        <f>ROUND(SUMPRODUCT($E$24:W$24,$E$6:W$6)*VLOOKUP($B27,Leistungen,5,0),0)*VLOOKUP($B27,Leistungen,4,0)-SUM($E27:V27)</f>
        <v>6600</v>
      </c>
      <c r="X27" s="23">
        <f>ROUND(SUMPRODUCT($E$24:X$24,$E$6:X$6)*VLOOKUP($B27,Leistungen,5,0),0)*VLOOKUP($B27,Leistungen,4,0)-SUM($E27:W27)</f>
        <v>6000</v>
      </c>
      <c r="Y27" s="23">
        <f>ROUND(SUMPRODUCT($E$24:Y$24,$E$6:Y$6)*VLOOKUP($B27,Leistungen,5,0),0)*VLOOKUP($B27,Leistungen,4,0)-SUM($E27:X27)</f>
        <v>6600</v>
      </c>
      <c r="Z27" s="23">
        <f>ROUND(SUMPRODUCT($E$24:Z$24,$E$6:Z$6)*VLOOKUP($B27,Leistungen,5,0),0)*VLOOKUP($B27,Leistungen,4,0)-SUM($E27:Y27)</f>
        <v>6600</v>
      </c>
      <c r="AA27" s="23">
        <f>ROUND(SUMPRODUCT($E$24:AA$24,$E$6:AA$6)*VLOOKUP($B27,Leistungen,5,0),0)*VLOOKUP($B27,Leistungen,4,0)-SUM($E27:Z27)</f>
        <v>6600</v>
      </c>
      <c r="AB27" s="23">
        <f>ROUND(SUMPRODUCT($E$24:AB$24,$E$6:AB$6)*VLOOKUP($B27,Leistungen,5,0),0)*VLOOKUP($B27,Leistungen,4,0)-SUM($E27:AA27)</f>
        <v>5400</v>
      </c>
      <c r="AC27" s="23">
        <f>ROUND(SUMPRODUCT($E$24:AC$24,$E$6:AC$6)*VLOOKUP($B27,Leistungen,5,0),0)*VLOOKUP($B27,Leistungen,4,0)-SUM($E27:AB27)</f>
        <v>5400</v>
      </c>
      <c r="AD27" s="23">
        <f>ROUND(SUMPRODUCT($E$24:AD$24,$E$6:AD$6)*VLOOKUP($B27,Leistungen,5,0),0)*VLOOKUP($B27,Leistungen,4,0)-SUM($E27:AC27)</f>
        <v>5400</v>
      </c>
      <c r="AE27" s="23">
        <f>ROUND(SUMPRODUCT($E$24:AE$24,$E$6:AE$6)*VLOOKUP($B27,Leistungen,5,0),0)*VLOOKUP($B27,Leistungen,4,0)-SUM($E27:AD27)</f>
        <v>7200</v>
      </c>
      <c r="AF27" s="23">
        <f>ROUND(SUMPRODUCT($E$24:AF$24,$E$6:AF$6)*VLOOKUP($B27,Leistungen,5,0),0)*VLOOKUP($B27,Leistungen,4,0)-SUM($E27:AE27)</f>
        <v>5400</v>
      </c>
      <c r="AG27" s="23">
        <f>ROUND(SUMPRODUCT($E$24:AG$24,$E$6:AG$6)*VLOOKUP($B27,Leistungen,5,0),0)*VLOOKUP($B27,Leistungen,4,0)-SUM($E27:AF27)</f>
        <v>6000</v>
      </c>
      <c r="AH27" s="23">
        <f>ROUND(SUMPRODUCT($E$24:AH$24,$E$6:AH$6)*VLOOKUP($B27,Leistungen,5,0),0)*VLOOKUP($B27,Leistungen,4,0)-SUM($E27:AG27)</f>
        <v>5400</v>
      </c>
      <c r="AI27" s="23">
        <f>ROUND(SUMPRODUCT($E$24:AI$24,$E$6:AI$6)*VLOOKUP($B27,Leistungen,5,0),0)*VLOOKUP($B27,Leistungen,4,0)-SUM($E27:AH27)</f>
        <v>6600</v>
      </c>
      <c r="AJ27" s="23">
        <f>ROUND(SUMPRODUCT($E$24:AJ$24,$E$6:AJ$6)*VLOOKUP($B27,Leistungen,5,0),0)*VLOOKUP($B27,Leistungen,4,0)-SUM($E27:AI27)</f>
        <v>6600</v>
      </c>
      <c r="AK27" s="23">
        <f>ROUND(SUMPRODUCT($E$24:AK$24,$E$6:AK$6)*VLOOKUP($B27,Leistungen,5,0),0)*VLOOKUP($B27,Leistungen,4,0)-SUM($E27:AJ27)</f>
        <v>6600</v>
      </c>
      <c r="AL27" s="23">
        <f>ROUND(SUMPRODUCT($E$24:AL$24,$E$6:AL$6)*VLOOKUP($B27,Leistungen,5,0),0)*VLOOKUP($B27,Leistungen,4,0)-SUM($E27:AK27)</f>
        <v>6000</v>
      </c>
      <c r="AM27" s="23">
        <f>ROUND(SUMPRODUCT($E$24:AM$24,$E$6:AM$6)*VLOOKUP($B27,Leistungen,5,0),0)*VLOOKUP($B27,Leistungen,4,0)-SUM($E27:AL27)</f>
        <v>6600</v>
      </c>
      <c r="AN27" s="23">
        <f>ROUND(SUMPRODUCT($E$24:AN$24,$E$6:AN$6)*VLOOKUP($B27,Leistungen,5,0),0)*VLOOKUP($B27,Leistungen,4,0)-SUM($E27:AM27)</f>
        <v>6000</v>
      </c>
    </row>
    <row r="28" spans="1:47" ht="5.4" customHeight="1" x14ac:dyDescent="0.25">
      <c r="A28" s="4"/>
      <c r="B28" s="4"/>
      <c r="C28" s="4"/>
      <c r="D28" s="4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6"/>
      <c r="AP28" s="6"/>
      <c r="AQ28" s="6"/>
      <c r="AR28" s="6"/>
      <c r="AS28" s="6"/>
      <c r="AT28" s="6"/>
      <c r="AU28" s="6"/>
    </row>
    <row r="29" spans="1:47" ht="14.4" x14ac:dyDescent="0.3">
      <c r="B29" s="4"/>
      <c r="C29" s="18" t="s">
        <v>9</v>
      </c>
      <c r="D29" s="4"/>
      <c r="E29" s="19">
        <v>0.2</v>
      </c>
      <c r="F29" s="19">
        <v>0.2</v>
      </c>
      <c r="G29" s="19">
        <v>0.3</v>
      </c>
      <c r="H29" s="19">
        <v>0.4</v>
      </c>
      <c r="I29" s="19">
        <v>0.5</v>
      </c>
      <c r="J29" s="19">
        <v>0.6</v>
      </c>
      <c r="K29" s="19">
        <v>0.7</v>
      </c>
      <c r="L29" s="19">
        <v>0.8</v>
      </c>
      <c r="M29" s="19">
        <v>1</v>
      </c>
      <c r="N29" s="19">
        <v>1</v>
      </c>
      <c r="O29" s="19">
        <v>1</v>
      </c>
      <c r="P29" s="19">
        <v>1</v>
      </c>
      <c r="Q29" s="19">
        <v>1</v>
      </c>
      <c r="R29" s="19">
        <v>1</v>
      </c>
      <c r="S29" s="19">
        <v>1</v>
      </c>
      <c r="T29" s="19">
        <v>1</v>
      </c>
      <c r="U29" s="19">
        <v>1</v>
      </c>
      <c r="V29" s="19">
        <v>1</v>
      </c>
      <c r="W29" s="19">
        <v>1</v>
      </c>
      <c r="X29" s="19">
        <v>1</v>
      </c>
      <c r="Y29" s="19">
        <v>1</v>
      </c>
      <c r="Z29" s="19">
        <v>1</v>
      </c>
      <c r="AA29" s="19">
        <v>1</v>
      </c>
      <c r="AB29" s="19">
        <v>1</v>
      </c>
      <c r="AC29" s="19">
        <v>1</v>
      </c>
      <c r="AD29" s="19">
        <v>1</v>
      </c>
      <c r="AE29" s="19">
        <v>1</v>
      </c>
      <c r="AF29" s="19">
        <v>1</v>
      </c>
      <c r="AG29" s="19">
        <v>1</v>
      </c>
      <c r="AH29" s="19">
        <v>1</v>
      </c>
      <c r="AI29" s="19">
        <v>1</v>
      </c>
      <c r="AJ29" s="19">
        <v>1</v>
      </c>
      <c r="AK29" s="19">
        <v>1</v>
      </c>
      <c r="AL29" s="19">
        <v>1</v>
      </c>
      <c r="AM29" s="19">
        <v>1</v>
      </c>
      <c r="AN29" s="19">
        <v>1</v>
      </c>
      <c r="AO29" s="6"/>
      <c r="AP29" s="6"/>
      <c r="AQ29" s="6"/>
      <c r="AR29" s="6"/>
      <c r="AS29" s="6"/>
      <c r="AT29" s="6"/>
      <c r="AU29" s="6"/>
    </row>
    <row r="30" spans="1:47" x14ac:dyDescent="0.25">
      <c r="B30" t="s">
        <v>20</v>
      </c>
      <c r="C30" s="21" t="str">
        <f>VLOOKUP(B30,Leistungen,2,0)</f>
        <v>Innendesign</v>
      </c>
      <c r="D30" s="22"/>
      <c r="E30" s="23">
        <f>ROUND(E$29*E$6*VLOOKUP($B30,Leistungen,5,0),0)*VLOOKUP($B30,Leistungen,4,0)</f>
        <v>5000</v>
      </c>
      <c r="F30" s="23">
        <f>ROUND(SUMPRODUCT($E$29:F$29,$E$6:F$6)*VLOOKUP($B30,Leistungen,5,0),0)*VLOOKUP($B30,Leistungen,4,0)-SUM($E30:E30)</f>
        <v>0</v>
      </c>
      <c r="G30" s="23">
        <f>ROUND(SUMPRODUCT($E$29:G$29,$E$6:G$6)*VLOOKUP($B30,Leistungen,5,0),0)*VLOOKUP($B30,Leistungen,4,0)-SUM($E30:F30)</f>
        <v>5000</v>
      </c>
      <c r="H30" s="23">
        <f>ROUND(SUMPRODUCT($E$29:H$29,$E$6:H$6)*VLOOKUP($B30,Leistungen,5,0),0)*VLOOKUP($B30,Leistungen,4,0)-SUM($E30:G30)</f>
        <v>10000</v>
      </c>
      <c r="I30" s="23">
        <f>ROUND(SUMPRODUCT($E$29:I$29,$E$6:I$6)*VLOOKUP($B30,Leistungen,5,0),0)*VLOOKUP($B30,Leistungen,4,0)-SUM($E30:H30)</f>
        <v>5000</v>
      </c>
      <c r="J30" s="23">
        <f>ROUND(SUMPRODUCT($E$29:J$29,$E$6:J$6)*VLOOKUP($B30,Leistungen,5,0),0)*VLOOKUP($B30,Leistungen,4,0)-SUM($E30:I30)</f>
        <v>10000</v>
      </c>
      <c r="K30" s="23">
        <f>ROUND(SUMPRODUCT($E$29:K$29,$E$6:K$6)*VLOOKUP($B30,Leistungen,5,0),0)*VLOOKUP($B30,Leistungen,4,0)-SUM($E30:J30)</f>
        <v>15000</v>
      </c>
      <c r="L30" s="23">
        <f>ROUND(SUMPRODUCT($E$29:L$29,$E$6:L$6)*VLOOKUP($B30,Leistungen,5,0),0)*VLOOKUP($B30,Leistungen,4,0)-SUM($E30:K30)</f>
        <v>10000</v>
      </c>
      <c r="M30" s="23">
        <f>ROUND(SUMPRODUCT($E$29:M$29,$E$6:M$6)*VLOOKUP($B30,Leistungen,5,0),0)*VLOOKUP($B30,Leistungen,4,0)-SUM($E30:L30)</f>
        <v>20000</v>
      </c>
      <c r="N30" s="23">
        <f>ROUND(SUMPRODUCT($E$29:N$29,$E$6:N$6)*VLOOKUP($B30,Leistungen,5,0),0)*VLOOKUP($B30,Leistungen,4,0)-SUM($E30:M30)</f>
        <v>15000</v>
      </c>
      <c r="O30" s="23">
        <f>ROUND(SUMPRODUCT($E$29:O$29,$E$6:O$6)*VLOOKUP($B30,Leistungen,5,0),0)*VLOOKUP($B30,Leistungen,4,0)-SUM($E30:N30)</f>
        <v>20000</v>
      </c>
      <c r="P30" s="23">
        <f>ROUND(SUMPRODUCT($E$29:P$29,$E$6:P$6)*VLOOKUP($B30,Leistungen,5,0),0)*VLOOKUP($B30,Leistungen,4,0)-SUM($E30:O30)</f>
        <v>15000</v>
      </c>
      <c r="Q30" s="23">
        <f>ROUND(SUMPRODUCT($E$29:Q$29,$E$6:Q$6)*VLOOKUP($B30,Leistungen,5,0),0)*VLOOKUP($B30,Leistungen,4,0)-SUM($E30:P30)</f>
        <v>15000</v>
      </c>
      <c r="R30" s="23">
        <f>ROUND(SUMPRODUCT($E$29:R$29,$E$6:R$6)*VLOOKUP($B30,Leistungen,5,0),0)*VLOOKUP($B30,Leistungen,4,0)-SUM($E30:Q30)</f>
        <v>15000</v>
      </c>
      <c r="S30" s="23">
        <f>ROUND(SUMPRODUCT($E$29:S$29,$E$6:S$6)*VLOOKUP($B30,Leistungen,5,0),0)*VLOOKUP($B30,Leistungen,4,0)-SUM($E30:R30)</f>
        <v>20000</v>
      </c>
      <c r="T30" s="23">
        <f>ROUND(SUMPRODUCT($E$29:T$29,$E$6:T$6)*VLOOKUP($B30,Leistungen,5,0),0)*VLOOKUP($B30,Leistungen,4,0)-SUM($E30:S30)</f>
        <v>15000</v>
      </c>
      <c r="U30" s="23">
        <f>ROUND(SUMPRODUCT($E$29:U$29,$E$6:U$6)*VLOOKUP($B30,Leistungen,5,0),0)*VLOOKUP($B30,Leistungen,4,0)-SUM($E30:T30)</f>
        <v>15000</v>
      </c>
      <c r="V30" s="23">
        <f>ROUND(SUMPRODUCT($E$29:V$29,$E$6:V$6)*VLOOKUP($B30,Leistungen,5,0),0)*VLOOKUP($B30,Leistungen,4,0)-SUM($E30:U30)</f>
        <v>15000</v>
      </c>
      <c r="W30" s="23">
        <f>ROUND(SUMPRODUCT($E$29:W$29,$E$6:W$6)*VLOOKUP($B30,Leistungen,5,0),0)*VLOOKUP($B30,Leistungen,4,0)-SUM($E30:V30)</f>
        <v>20000</v>
      </c>
      <c r="X30" s="23">
        <f>ROUND(SUMPRODUCT($E$29:X$29,$E$6:X$6)*VLOOKUP($B30,Leistungen,5,0),0)*VLOOKUP($B30,Leistungen,4,0)-SUM($E30:W30)</f>
        <v>15000</v>
      </c>
      <c r="Y30" s="23">
        <f>ROUND(SUMPRODUCT($E$29:Y$29,$E$6:Y$6)*VLOOKUP($B30,Leistungen,5,0),0)*VLOOKUP($B30,Leistungen,4,0)-SUM($E30:X30)</f>
        <v>20000</v>
      </c>
      <c r="Z30" s="23">
        <f>ROUND(SUMPRODUCT($E$29:Z$29,$E$6:Z$6)*VLOOKUP($B30,Leistungen,5,0),0)*VLOOKUP($B30,Leistungen,4,0)-SUM($E30:Y30)</f>
        <v>20000</v>
      </c>
      <c r="AA30" s="23">
        <f>ROUND(SUMPRODUCT($E$29:AA$29,$E$6:AA$6)*VLOOKUP($B30,Leistungen,5,0),0)*VLOOKUP($B30,Leistungen,4,0)-SUM($E30:Z30)</f>
        <v>15000</v>
      </c>
      <c r="AB30" s="23">
        <f>ROUND(SUMPRODUCT($E$29:AB$29,$E$6:AB$6)*VLOOKUP($B30,Leistungen,5,0),0)*VLOOKUP($B30,Leistungen,4,0)-SUM($E30:AA30)</f>
        <v>15000</v>
      </c>
      <c r="AC30" s="23">
        <f>ROUND(SUMPRODUCT($E$29:AC$29,$E$6:AC$6)*VLOOKUP($B30,Leistungen,5,0),0)*VLOOKUP($B30,Leistungen,4,0)-SUM($E30:AB30)</f>
        <v>15000</v>
      </c>
      <c r="AD30" s="23">
        <f>ROUND(SUMPRODUCT($E$29:AD$29,$E$6:AD$6)*VLOOKUP($B30,Leistungen,5,0),0)*VLOOKUP($B30,Leistungen,4,0)-SUM($E30:AC30)</f>
        <v>15000</v>
      </c>
      <c r="AE30" s="23">
        <f>ROUND(SUMPRODUCT($E$29:AE$29,$E$6:AE$6)*VLOOKUP($B30,Leistungen,5,0),0)*VLOOKUP($B30,Leistungen,4,0)-SUM($E30:AD30)</f>
        <v>20000</v>
      </c>
      <c r="AF30" s="23">
        <f>ROUND(SUMPRODUCT($E$29:AF$29,$E$6:AF$6)*VLOOKUP($B30,Leistungen,5,0),0)*VLOOKUP($B30,Leistungen,4,0)-SUM($E30:AE30)</f>
        <v>15000</v>
      </c>
      <c r="AG30" s="23">
        <f>ROUND(SUMPRODUCT($E$29:AG$29,$E$6:AG$6)*VLOOKUP($B30,Leistungen,5,0),0)*VLOOKUP($B30,Leistungen,4,0)-SUM($E30:AF30)</f>
        <v>20000</v>
      </c>
      <c r="AH30" s="23">
        <f>ROUND(SUMPRODUCT($E$29:AH$29,$E$6:AH$6)*VLOOKUP($B30,Leistungen,5,0),0)*VLOOKUP($B30,Leistungen,4,0)-SUM($E30:AG30)</f>
        <v>15000</v>
      </c>
      <c r="AI30" s="23">
        <f>ROUND(SUMPRODUCT($E$29:AI$29,$E$6:AI$6)*VLOOKUP($B30,Leistungen,5,0),0)*VLOOKUP($B30,Leistungen,4,0)-SUM($E30:AH30)</f>
        <v>15000</v>
      </c>
      <c r="AJ30" s="23">
        <f>ROUND(SUMPRODUCT($E$29:AJ$29,$E$6:AJ$6)*VLOOKUP($B30,Leistungen,5,0),0)*VLOOKUP($B30,Leistungen,4,0)-SUM($E30:AI30)</f>
        <v>20000</v>
      </c>
      <c r="AK30" s="23">
        <f>ROUND(SUMPRODUCT($E$29:AK$29,$E$6:AK$6)*VLOOKUP($B30,Leistungen,5,0),0)*VLOOKUP($B30,Leistungen,4,0)-SUM($E30:AJ30)</f>
        <v>20000</v>
      </c>
      <c r="AL30" s="23">
        <f>ROUND(SUMPRODUCT($E$29:AL$29,$E$6:AL$6)*VLOOKUP($B30,Leistungen,5,0),0)*VLOOKUP($B30,Leistungen,4,0)-SUM($E30:AK30)</f>
        <v>15000</v>
      </c>
      <c r="AM30" s="23">
        <f>ROUND(SUMPRODUCT($E$29:AM$29,$E$6:AM$6)*VLOOKUP($B30,Leistungen,5,0),0)*VLOOKUP($B30,Leistungen,4,0)-SUM($E30:AL30)</f>
        <v>20000</v>
      </c>
      <c r="AN30" s="23">
        <f>ROUND(SUMPRODUCT($E$29:AN$29,$E$6:AN$6)*VLOOKUP($B30,Leistungen,5,0),0)*VLOOKUP($B30,Leistungen,4,0)-SUM($E30:AM30)</f>
        <v>15000</v>
      </c>
    </row>
    <row r="31" spans="1:47" x14ac:dyDescent="0.25">
      <c r="B31" t="s">
        <v>21</v>
      </c>
      <c r="C31" s="21" t="str">
        <f>VLOOKUP(B31,Leistungen,2,0)</f>
        <v>ENTFÄLLT   Luxusgüter (Boote, Flugzeuge etc.)</v>
      </c>
      <c r="D31" s="22"/>
      <c r="E31" s="23">
        <f>ROUND(E$29*E$6*VLOOKUP($B31,Leistungen,5,0),0)*VLOOKUP($B31,Leistungen,4,0)</f>
        <v>0</v>
      </c>
      <c r="F31" s="23">
        <f>ROUND(SUMPRODUCT($E$29:F$29,$E$6:F$6)*VLOOKUP($B31,Leistungen,5,0),0)*VLOOKUP($B31,Leistungen,4,0)-SUM($E31:E31)</f>
        <v>0</v>
      </c>
      <c r="G31" s="23">
        <f>ROUND(SUMPRODUCT($E$29:G$29,$E$6:G$6)*VLOOKUP($B31,Leistungen,5,0),0)*VLOOKUP($B31,Leistungen,4,0)-SUM($E31:F31)</f>
        <v>0</v>
      </c>
      <c r="H31" s="23">
        <f>ROUND(SUMPRODUCT($E$29:H$29,$E$6:H$6)*VLOOKUP($B31,Leistungen,5,0),0)*VLOOKUP($B31,Leistungen,4,0)-SUM($E31:G31)</f>
        <v>0</v>
      </c>
      <c r="I31" s="23">
        <f>ROUND(SUMPRODUCT($E$29:I$29,$E$6:I$6)*VLOOKUP($B31,Leistungen,5,0),0)*VLOOKUP($B31,Leistungen,4,0)-SUM($E31:H31)</f>
        <v>0</v>
      </c>
      <c r="J31" s="23">
        <f>ROUND(SUMPRODUCT($E$29:J$29,$E$6:J$6)*VLOOKUP($B31,Leistungen,5,0),0)*VLOOKUP($B31,Leistungen,4,0)-SUM($E31:I31)</f>
        <v>0</v>
      </c>
      <c r="K31" s="23">
        <f>ROUND(SUMPRODUCT($E$29:K$29,$E$6:K$6)*VLOOKUP($B31,Leistungen,5,0),0)*VLOOKUP($B31,Leistungen,4,0)-SUM($E31:J31)</f>
        <v>0</v>
      </c>
      <c r="L31" s="23">
        <f>ROUND(SUMPRODUCT($E$29:L$29,$E$6:L$6)*VLOOKUP($B31,Leistungen,5,0),0)*VLOOKUP($B31,Leistungen,4,0)-SUM($E31:K31)</f>
        <v>0</v>
      </c>
      <c r="M31" s="23">
        <f>ROUND(SUMPRODUCT($E$29:M$29,$E$6:M$6)*VLOOKUP($B31,Leistungen,5,0),0)*VLOOKUP($B31,Leistungen,4,0)-SUM($E31:L31)</f>
        <v>0</v>
      </c>
      <c r="N31" s="23">
        <f>ROUND(SUMPRODUCT($E$29:N$29,$E$6:N$6)*VLOOKUP($B31,Leistungen,5,0),0)*VLOOKUP($B31,Leistungen,4,0)-SUM($E31:M31)</f>
        <v>0</v>
      </c>
      <c r="O31" s="23">
        <f>ROUND(SUMPRODUCT($E$29:O$29,$E$6:O$6)*VLOOKUP($B31,Leistungen,5,0),0)*VLOOKUP($B31,Leistungen,4,0)-SUM($E31:N31)</f>
        <v>0</v>
      </c>
      <c r="P31" s="23">
        <f>ROUND(SUMPRODUCT($E$29:P$29,$E$6:P$6)*VLOOKUP($B31,Leistungen,5,0),0)*VLOOKUP($B31,Leistungen,4,0)-SUM($E31:O31)</f>
        <v>0</v>
      </c>
      <c r="Q31" s="23">
        <f>ROUND(SUMPRODUCT($E$29:Q$29,$E$6:Q$6)*VLOOKUP($B31,Leistungen,5,0),0)*VLOOKUP($B31,Leistungen,4,0)-SUM($E31:P31)</f>
        <v>0</v>
      </c>
      <c r="R31" s="23">
        <f>ROUND(SUMPRODUCT($E$29:R$29,$E$6:R$6)*VLOOKUP($B31,Leistungen,5,0),0)*VLOOKUP($B31,Leistungen,4,0)-SUM($E31:Q31)</f>
        <v>0</v>
      </c>
      <c r="S31" s="23">
        <f>ROUND(SUMPRODUCT($E$29:S$29,$E$6:S$6)*VLOOKUP($B31,Leistungen,5,0),0)*VLOOKUP($B31,Leistungen,4,0)-SUM($E31:R31)</f>
        <v>0</v>
      </c>
      <c r="T31" s="23">
        <f>ROUND(SUMPRODUCT($E$29:T$29,$E$6:T$6)*VLOOKUP($B31,Leistungen,5,0),0)*VLOOKUP($B31,Leistungen,4,0)-SUM($E31:S31)</f>
        <v>0</v>
      </c>
      <c r="U31" s="23">
        <f>ROUND(SUMPRODUCT($E$29:U$29,$E$6:U$6)*VLOOKUP($B31,Leistungen,5,0),0)*VLOOKUP($B31,Leistungen,4,0)-SUM($E31:T31)</f>
        <v>0</v>
      </c>
      <c r="V31" s="23">
        <f>ROUND(SUMPRODUCT($E$29:V$29,$E$6:V$6)*VLOOKUP($B31,Leistungen,5,0),0)*VLOOKUP($B31,Leistungen,4,0)-SUM($E31:U31)</f>
        <v>0</v>
      </c>
      <c r="W31" s="23">
        <f>ROUND(SUMPRODUCT($E$29:W$29,$E$6:W$6)*VLOOKUP($B31,Leistungen,5,0),0)*VLOOKUP($B31,Leistungen,4,0)-SUM($E31:V31)</f>
        <v>0</v>
      </c>
      <c r="X31" s="23">
        <f>ROUND(SUMPRODUCT($E$29:X$29,$E$6:X$6)*VLOOKUP($B31,Leistungen,5,0),0)*VLOOKUP($B31,Leistungen,4,0)-SUM($E31:W31)</f>
        <v>0</v>
      </c>
      <c r="Y31" s="23">
        <f>ROUND(SUMPRODUCT($E$29:Y$29,$E$6:Y$6)*VLOOKUP($B31,Leistungen,5,0),0)*VLOOKUP($B31,Leistungen,4,0)-SUM($E31:X31)</f>
        <v>0</v>
      </c>
      <c r="Z31" s="23">
        <f>ROUND(SUMPRODUCT($E$29:Z$29,$E$6:Z$6)*VLOOKUP($B31,Leistungen,5,0),0)*VLOOKUP($B31,Leistungen,4,0)-SUM($E31:Y31)</f>
        <v>0</v>
      </c>
      <c r="AA31" s="23">
        <f>ROUND(SUMPRODUCT($E$29:AA$29,$E$6:AA$6)*VLOOKUP($B31,Leistungen,5,0),0)*VLOOKUP($B31,Leistungen,4,0)-SUM($E31:Z31)</f>
        <v>0</v>
      </c>
      <c r="AB31" s="23">
        <f>ROUND(SUMPRODUCT($E$29:AB$29,$E$6:AB$6)*VLOOKUP($B31,Leistungen,5,0),0)*VLOOKUP($B31,Leistungen,4,0)-SUM($E31:AA31)</f>
        <v>0</v>
      </c>
      <c r="AC31" s="23">
        <f>ROUND(SUMPRODUCT($E$29:AC$29,$E$6:AC$6)*VLOOKUP($B31,Leistungen,5,0),0)*VLOOKUP($B31,Leistungen,4,0)-SUM($E31:AB31)</f>
        <v>0</v>
      </c>
      <c r="AD31" s="23">
        <f>ROUND(SUMPRODUCT($E$29:AD$29,$E$6:AD$6)*VLOOKUP($B31,Leistungen,5,0),0)*VLOOKUP($B31,Leistungen,4,0)-SUM($E31:AC31)</f>
        <v>0</v>
      </c>
      <c r="AE31" s="23">
        <f>ROUND(SUMPRODUCT($E$29:AE$29,$E$6:AE$6)*VLOOKUP($B31,Leistungen,5,0),0)*VLOOKUP($B31,Leistungen,4,0)-SUM($E31:AD31)</f>
        <v>0</v>
      </c>
      <c r="AF31" s="23">
        <f>ROUND(SUMPRODUCT($E$29:AF$29,$E$6:AF$6)*VLOOKUP($B31,Leistungen,5,0),0)*VLOOKUP($B31,Leistungen,4,0)-SUM($E31:AE31)</f>
        <v>0</v>
      </c>
      <c r="AG31" s="23">
        <f>ROUND(SUMPRODUCT($E$29:AG$29,$E$6:AG$6)*VLOOKUP($B31,Leistungen,5,0),0)*VLOOKUP($B31,Leistungen,4,0)-SUM($E31:AF31)</f>
        <v>0</v>
      </c>
      <c r="AH31" s="23">
        <f>ROUND(SUMPRODUCT($E$29:AH$29,$E$6:AH$6)*VLOOKUP($B31,Leistungen,5,0),0)*VLOOKUP($B31,Leistungen,4,0)-SUM($E31:AG31)</f>
        <v>0</v>
      </c>
      <c r="AI31" s="23">
        <f>ROUND(SUMPRODUCT($E$29:AI$29,$E$6:AI$6)*VLOOKUP($B31,Leistungen,5,0),0)*VLOOKUP($B31,Leistungen,4,0)-SUM($E31:AH31)</f>
        <v>0</v>
      </c>
      <c r="AJ31" s="23">
        <f>ROUND(SUMPRODUCT($E$29:AJ$29,$E$6:AJ$6)*VLOOKUP($B31,Leistungen,5,0),0)*VLOOKUP($B31,Leistungen,4,0)-SUM($E31:AI31)</f>
        <v>0</v>
      </c>
      <c r="AK31" s="23">
        <f>ROUND(SUMPRODUCT($E$29:AK$29,$E$6:AK$6)*VLOOKUP($B31,Leistungen,5,0),0)*VLOOKUP($B31,Leistungen,4,0)-SUM($E31:AJ31)</f>
        <v>0</v>
      </c>
      <c r="AL31" s="23">
        <f>ROUND(SUMPRODUCT($E$29:AL$29,$E$6:AL$6)*VLOOKUP($B31,Leistungen,5,0),0)*VLOOKUP($B31,Leistungen,4,0)-SUM($E31:AK31)</f>
        <v>0</v>
      </c>
      <c r="AM31" s="23">
        <f>ROUND(SUMPRODUCT($E$29:AM$29,$E$6:AM$6)*VLOOKUP($B31,Leistungen,5,0),0)*VLOOKUP($B31,Leistungen,4,0)-SUM($E31:AL31)</f>
        <v>0</v>
      </c>
      <c r="AN31" s="23">
        <f>ROUND(SUMPRODUCT($E$29:AN$29,$E$6:AN$6)*VLOOKUP($B31,Leistungen,5,0),0)*VLOOKUP($B31,Leistungen,4,0)-SUM($E31:AM31)</f>
        <v>0</v>
      </c>
    </row>
    <row r="32" spans="1:47" ht="5.4" customHeight="1" x14ac:dyDescent="0.25">
      <c r="A32" s="4"/>
      <c r="B32" s="4"/>
      <c r="C32" s="4"/>
      <c r="D32" s="4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6"/>
      <c r="AP32" s="6"/>
      <c r="AQ32" s="6"/>
      <c r="AR32" s="6"/>
      <c r="AS32" s="6"/>
      <c r="AT32" s="6"/>
      <c r="AU32" s="6"/>
    </row>
    <row r="33" spans="1:47" ht="14.4" x14ac:dyDescent="0.3">
      <c r="B33" s="18"/>
      <c r="C33" s="18" t="s">
        <v>22</v>
      </c>
      <c r="D33" s="4"/>
      <c r="E33" s="19">
        <v>1</v>
      </c>
      <c r="F33" s="19">
        <v>1</v>
      </c>
      <c r="G33" s="19">
        <v>1</v>
      </c>
      <c r="H33" s="19">
        <v>1</v>
      </c>
      <c r="I33" s="19">
        <v>1</v>
      </c>
      <c r="J33" s="19">
        <v>1</v>
      </c>
      <c r="K33" s="19">
        <v>1</v>
      </c>
      <c r="L33" s="19">
        <v>1</v>
      </c>
      <c r="M33" s="19">
        <v>1</v>
      </c>
      <c r="N33" s="19">
        <v>1</v>
      </c>
      <c r="O33" s="19">
        <v>1</v>
      </c>
      <c r="P33" s="19">
        <v>1</v>
      </c>
      <c r="Q33" s="19">
        <v>1</v>
      </c>
      <c r="R33" s="19">
        <v>1</v>
      </c>
      <c r="S33" s="19">
        <v>1</v>
      </c>
      <c r="T33" s="19">
        <v>1</v>
      </c>
      <c r="U33" s="19">
        <v>1</v>
      </c>
      <c r="V33" s="19">
        <v>1</v>
      </c>
      <c r="W33" s="19">
        <v>1</v>
      </c>
      <c r="X33" s="19">
        <v>1</v>
      </c>
      <c r="Y33" s="19">
        <v>1</v>
      </c>
      <c r="Z33" s="19">
        <v>1</v>
      </c>
      <c r="AA33" s="19">
        <v>1</v>
      </c>
      <c r="AB33" s="19">
        <v>1</v>
      </c>
      <c r="AC33" s="19">
        <v>1</v>
      </c>
      <c r="AD33" s="19">
        <v>1</v>
      </c>
      <c r="AE33" s="19">
        <v>1</v>
      </c>
      <c r="AF33" s="19">
        <v>1</v>
      </c>
      <c r="AG33" s="19">
        <v>1</v>
      </c>
      <c r="AH33" s="19">
        <v>1</v>
      </c>
      <c r="AI33" s="19">
        <v>1</v>
      </c>
      <c r="AJ33" s="19">
        <v>1</v>
      </c>
      <c r="AK33" s="19">
        <v>1</v>
      </c>
      <c r="AL33" s="19">
        <v>1</v>
      </c>
      <c r="AM33" s="19">
        <v>1</v>
      </c>
      <c r="AN33" s="19">
        <v>1</v>
      </c>
      <c r="AO33" s="6"/>
      <c r="AP33" s="6"/>
      <c r="AQ33" s="6"/>
      <c r="AR33" s="6"/>
      <c r="AS33" s="6"/>
      <c r="AT33" s="6"/>
      <c r="AU33" s="6"/>
    </row>
    <row r="34" spans="1:47" s="13" customFormat="1" ht="14.4" x14ac:dyDescent="0.3">
      <c r="A34" s="13" t="s">
        <v>23</v>
      </c>
      <c r="E34" s="25">
        <f t="shared" ref="E34:AN34" si="6">E35+E38+E69</f>
        <v>38053.111111111109</v>
      </c>
      <c r="F34" s="25">
        <f t="shared" si="6"/>
        <v>33577</v>
      </c>
      <c r="G34" s="25">
        <f t="shared" si="6"/>
        <v>34594</v>
      </c>
      <c r="H34" s="25">
        <f t="shared" si="6"/>
        <v>34777.777777777781</v>
      </c>
      <c r="I34" s="25">
        <f t="shared" si="6"/>
        <v>36362.555555555555</v>
      </c>
      <c r="J34" s="25">
        <f t="shared" si="6"/>
        <v>36051.333333333336</v>
      </c>
      <c r="K34" s="25">
        <f t="shared" si="6"/>
        <v>44871.666666666664</v>
      </c>
      <c r="L34" s="25">
        <f t="shared" si="6"/>
        <v>42962</v>
      </c>
      <c r="M34" s="25">
        <f t="shared" si="6"/>
        <v>48425.666666666657</v>
      </c>
      <c r="N34" s="25">
        <f t="shared" si="6"/>
        <v>47286.555555555547</v>
      </c>
      <c r="O34" s="25">
        <f t="shared" si="6"/>
        <v>49570</v>
      </c>
      <c r="P34" s="25">
        <f t="shared" si="6"/>
        <v>45124.333333333336</v>
      </c>
      <c r="Q34" s="25">
        <f t="shared" si="6"/>
        <v>47936.555555555547</v>
      </c>
      <c r="R34" s="25">
        <f t="shared" si="6"/>
        <v>47936.888888888883</v>
      </c>
      <c r="S34" s="25">
        <f t="shared" si="6"/>
        <v>45685.111111111117</v>
      </c>
      <c r="T34" s="25">
        <f t="shared" si="6"/>
        <v>46642.555555555562</v>
      </c>
      <c r="U34" s="25">
        <f t="shared" si="6"/>
        <v>44510.555555555562</v>
      </c>
      <c r="V34" s="25">
        <f t="shared" si="6"/>
        <v>46482.555555555562</v>
      </c>
      <c r="W34" s="25">
        <f t="shared" si="6"/>
        <v>51717.333333333328</v>
      </c>
      <c r="X34" s="25">
        <f t="shared" si="6"/>
        <v>50324</v>
      </c>
      <c r="Y34" s="25">
        <f t="shared" si="6"/>
        <v>51121.555555555562</v>
      </c>
      <c r="Z34" s="25">
        <f t="shared" si="6"/>
        <v>50641.777777777774</v>
      </c>
      <c r="AA34" s="25">
        <f t="shared" si="6"/>
        <v>51141.777777777774</v>
      </c>
      <c r="AB34" s="25">
        <f t="shared" si="6"/>
        <v>46888.222222222219</v>
      </c>
      <c r="AC34" s="25">
        <f t="shared" si="6"/>
        <v>46946.222222222219</v>
      </c>
      <c r="AD34" s="25">
        <f t="shared" si="6"/>
        <v>46350.444444444438</v>
      </c>
      <c r="AE34" s="25">
        <f t="shared" si="6"/>
        <v>54499.333333333328</v>
      </c>
      <c r="AF34" s="25">
        <f t="shared" si="6"/>
        <v>46946.222222222219</v>
      </c>
      <c r="AG34" s="25">
        <f t="shared" si="6"/>
        <v>49170.222222222219</v>
      </c>
      <c r="AH34" s="25">
        <f t="shared" si="6"/>
        <v>46946.222222222219</v>
      </c>
      <c r="AI34" s="25">
        <f t="shared" si="6"/>
        <v>49337.555555555562</v>
      </c>
      <c r="AJ34" s="25">
        <f t="shared" si="6"/>
        <v>52925.777777777774</v>
      </c>
      <c r="AK34" s="25">
        <f t="shared" si="6"/>
        <v>52929.555555555562</v>
      </c>
      <c r="AL34" s="25">
        <f t="shared" si="6"/>
        <v>47924</v>
      </c>
      <c r="AM34" s="25">
        <f t="shared" si="6"/>
        <v>53579.555555555562</v>
      </c>
      <c r="AN34" s="25">
        <f t="shared" si="6"/>
        <v>47168.222222222219</v>
      </c>
    </row>
    <row r="35" spans="1:47" s="13" customFormat="1" ht="14.4" x14ac:dyDescent="0.3">
      <c r="A35" s="13" t="s">
        <v>24</v>
      </c>
      <c r="E35" s="14">
        <f t="shared" ref="E35:AN35" si="7">SUM(E36:E37)</f>
        <v>8620</v>
      </c>
      <c r="F35" s="14">
        <f t="shared" si="7"/>
        <v>4238</v>
      </c>
      <c r="G35" s="14">
        <f t="shared" si="7"/>
        <v>4650</v>
      </c>
      <c r="H35" s="14">
        <f t="shared" si="7"/>
        <v>4296</v>
      </c>
      <c r="I35" s="14">
        <f t="shared" si="7"/>
        <v>4738</v>
      </c>
      <c r="J35" s="14">
        <f t="shared" si="7"/>
        <v>4736</v>
      </c>
      <c r="K35" s="14">
        <f t="shared" si="7"/>
        <v>11096</v>
      </c>
      <c r="L35" s="14">
        <f t="shared" si="7"/>
        <v>9388</v>
      </c>
      <c r="M35" s="14">
        <f t="shared" si="7"/>
        <v>12714</v>
      </c>
      <c r="N35" s="14">
        <f t="shared" si="7"/>
        <v>11064</v>
      </c>
      <c r="O35" s="14">
        <f t="shared" si="7"/>
        <v>13818</v>
      </c>
      <c r="P35" s="14">
        <f t="shared" si="7"/>
        <v>10784</v>
      </c>
      <c r="Q35" s="14">
        <f t="shared" si="7"/>
        <v>11714</v>
      </c>
      <c r="R35" s="14">
        <f t="shared" si="7"/>
        <v>13126</v>
      </c>
      <c r="S35" s="14">
        <f t="shared" si="7"/>
        <v>11654</v>
      </c>
      <c r="T35" s="14">
        <f t="shared" si="7"/>
        <v>13566</v>
      </c>
      <c r="U35" s="14">
        <f t="shared" si="7"/>
        <v>11434</v>
      </c>
      <c r="V35" s="14">
        <f t="shared" si="7"/>
        <v>13406</v>
      </c>
      <c r="W35" s="14">
        <f t="shared" si="7"/>
        <v>15804</v>
      </c>
      <c r="X35" s="14">
        <f t="shared" si="7"/>
        <v>16024</v>
      </c>
      <c r="Y35" s="14">
        <f t="shared" si="7"/>
        <v>15746</v>
      </c>
      <c r="Z35" s="14">
        <f t="shared" si="7"/>
        <v>15804</v>
      </c>
      <c r="AA35" s="14">
        <f t="shared" si="7"/>
        <v>16304</v>
      </c>
      <c r="AB35" s="14">
        <f t="shared" si="7"/>
        <v>13126</v>
      </c>
      <c r="AC35" s="14">
        <f t="shared" si="7"/>
        <v>13184</v>
      </c>
      <c r="AD35" s="14">
        <f t="shared" si="7"/>
        <v>13126</v>
      </c>
      <c r="AE35" s="14">
        <f t="shared" si="7"/>
        <v>18586</v>
      </c>
      <c r="AF35" s="14">
        <f t="shared" si="7"/>
        <v>13184</v>
      </c>
      <c r="AG35" s="14">
        <f t="shared" si="7"/>
        <v>15408</v>
      </c>
      <c r="AH35" s="14">
        <f t="shared" si="7"/>
        <v>13184</v>
      </c>
      <c r="AI35" s="14">
        <f t="shared" si="7"/>
        <v>13962</v>
      </c>
      <c r="AJ35" s="14">
        <f t="shared" si="7"/>
        <v>18088</v>
      </c>
      <c r="AK35" s="14">
        <f t="shared" si="7"/>
        <v>17554</v>
      </c>
      <c r="AL35" s="14">
        <f t="shared" si="7"/>
        <v>13624</v>
      </c>
      <c r="AM35" s="14">
        <f t="shared" si="7"/>
        <v>18204</v>
      </c>
      <c r="AN35" s="14">
        <f t="shared" si="7"/>
        <v>13406</v>
      </c>
    </row>
    <row r="36" spans="1:47" ht="14.4" x14ac:dyDescent="0.3">
      <c r="B36" s="26" t="s">
        <v>25</v>
      </c>
      <c r="C36" s="26"/>
      <c r="D36" s="26"/>
      <c r="E36" s="27">
        <v>6000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7" s="29" customFormat="1" ht="14.4" x14ac:dyDescent="0.3">
      <c r="B37" s="30" t="s">
        <v>26</v>
      </c>
      <c r="C37" s="30"/>
      <c r="D37" s="30"/>
      <c r="E37" s="27">
        <f>E10*Franchise!$E$6</f>
        <v>2620</v>
      </c>
      <c r="F37" s="27">
        <f>F10*Franchise!$E$6</f>
        <v>4238</v>
      </c>
      <c r="G37" s="27">
        <f>G10*Franchise!$E$6</f>
        <v>4650</v>
      </c>
      <c r="H37" s="27">
        <f>H10*Franchise!$E$6</f>
        <v>4296</v>
      </c>
      <c r="I37" s="27">
        <f>I10*Franchise!$E$6</f>
        <v>4738</v>
      </c>
      <c r="J37" s="27">
        <f>J10*Franchise!$E$6</f>
        <v>4736</v>
      </c>
      <c r="K37" s="27">
        <f>K10*Franchise!$E$6</f>
        <v>11096</v>
      </c>
      <c r="L37" s="27">
        <f>L10*Franchise!$E$6</f>
        <v>9388</v>
      </c>
      <c r="M37" s="27">
        <f>M10*Franchise!$E$6</f>
        <v>12714</v>
      </c>
      <c r="N37" s="27">
        <f>N10*Franchise!$E$6</f>
        <v>11064</v>
      </c>
      <c r="O37" s="27">
        <f>O10*Franchise!$E$6</f>
        <v>13818</v>
      </c>
      <c r="P37" s="27">
        <f>P10*Franchise!$E$6</f>
        <v>10784</v>
      </c>
      <c r="Q37" s="27">
        <f>Q10*Franchise!$E$6</f>
        <v>11714</v>
      </c>
      <c r="R37" s="27">
        <f>R10*Franchise!$E$6</f>
        <v>13126</v>
      </c>
      <c r="S37" s="27">
        <f>S10*Franchise!$E$6</f>
        <v>11654</v>
      </c>
      <c r="T37" s="27">
        <f>T10*Franchise!$E$6</f>
        <v>13566</v>
      </c>
      <c r="U37" s="27">
        <f>U10*Franchise!$E$6</f>
        <v>11434</v>
      </c>
      <c r="V37" s="27">
        <f>V10*Franchise!$E$6</f>
        <v>13406</v>
      </c>
      <c r="W37" s="27">
        <f>W10*Franchise!$E$6</f>
        <v>15804</v>
      </c>
      <c r="X37" s="27">
        <f>X10*Franchise!$E$6</f>
        <v>16024</v>
      </c>
      <c r="Y37" s="27">
        <f>Y10*Franchise!$E$6</f>
        <v>15746</v>
      </c>
      <c r="Z37" s="27">
        <f>Z10*Franchise!$E$6</f>
        <v>15804</v>
      </c>
      <c r="AA37" s="27">
        <f>AA10*Franchise!$E$6</f>
        <v>16304</v>
      </c>
      <c r="AB37" s="27">
        <f>AB10*Franchise!$E$6</f>
        <v>13126</v>
      </c>
      <c r="AC37" s="27">
        <f>AC10*Franchise!$E$6</f>
        <v>13184</v>
      </c>
      <c r="AD37" s="27">
        <f>AD10*Franchise!$E$6</f>
        <v>13126</v>
      </c>
      <c r="AE37" s="27">
        <f>AE10*Franchise!$E$6</f>
        <v>18586</v>
      </c>
      <c r="AF37" s="27">
        <f>AF10*Franchise!$E$6</f>
        <v>13184</v>
      </c>
      <c r="AG37" s="27">
        <f>AG10*Franchise!$E$6</f>
        <v>15408</v>
      </c>
      <c r="AH37" s="27">
        <f>AH10*Franchise!$E$6</f>
        <v>13184</v>
      </c>
      <c r="AI37" s="27">
        <f>AI10*Franchise!$E$6</f>
        <v>13962</v>
      </c>
      <c r="AJ37" s="27">
        <f>AJ10*Franchise!$E$6</f>
        <v>18088</v>
      </c>
      <c r="AK37" s="27">
        <f>AK10*Franchise!$E$6</f>
        <v>17554</v>
      </c>
      <c r="AL37" s="27">
        <f>AL10*Franchise!$E$6</f>
        <v>13624</v>
      </c>
      <c r="AM37" s="27">
        <f>AM10*Franchise!$E$6</f>
        <v>18204</v>
      </c>
      <c r="AN37" s="27">
        <f>AN10*Franchise!$E$6</f>
        <v>13406</v>
      </c>
    </row>
    <row r="38" spans="1:47" s="13" customFormat="1" ht="14.4" x14ac:dyDescent="0.3">
      <c r="A38" s="13" t="s">
        <v>27</v>
      </c>
      <c r="E38" s="14">
        <f t="shared" ref="E38:AN38" si="8">E40+E42+E43+E46+E48+E49+E52+E54+E55+E58+E60+E61+E64+E66+E67</f>
        <v>19333.111111111113</v>
      </c>
      <c r="F38" s="14">
        <f t="shared" si="8"/>
        <v>19239</v>
      </c>
      <c r="G38" s="14">
        <f t="shared" si="8"/>
        <v>19844</v>
      </c>
      <c r="H38" s="14">
        <f t="shared" si="8"/>
        <v>20381.777777777781</v>
      </c>
      <c r="I38" s="14">
        <f t="shared" si="8"/>
        <v>21524.555555555555</v>
      </c>
      <c r="J38" s="14">
        <f t="shared" si="8"/>
        <v>21215.333333333336</v>
      </c>
      <c r="K38" s="14">
        <f t="shared" si="8"/>
        <v>23675.666666666664</v>
      </c>
      <c r="L38" s="14">
        <f t="shared" si="8"/>
        <v>23474</v>
      </c>
      <c r="M38" s="14">
        <f t="shared" si="8"/>
        <v>25611.666666666661</v>
      </c>
      <c r="N38" s="14">
        <f t="shared" si="8"/>
        <v>26122.555555555551</v>
      </c>
      <c r="O38" s="14">
        <f t="shared" si="8"/>
        <v>25652</v>
      </c>
      <c r="P38" s="14">
        <f t="shared" si="8"/>
        <v>24240.333333333336</v>
      </c>
      <c r="Q38" s="14">
        <f t="shared" si="8"/>
        <v>26122.555555555551</v>
      </c>
      <c r="R38" s="14">
        <f t="shared" si="8"/>
        <v>24710.888888888883</v>
      </c>
      <c r="S38" s="14">
        <f t="shared" si="8"/>
        <v>23931.111111111117</v>
      </c>
      <c r="T38" s="14">
        <f t="shared" si="8"/>
        <v>22976.555555555558</v>
      </c>
      <c r="U38" s="14">
        <f t="shared" si="8"/>
        <v>22976.555555555558</v>
      </c>
      <c r="V38" s="14">
        <f t="shared" si="8"/>
        <v>22976.555555555558</v>
      </c>
      <c r="W38" s="14">
        <f t="shared" si="8"/>
        <v>25813.333333333332</v>
      </c>
      <c r="X38" s="14">
        <f t="shared" si="8"/>
        <v>24200</v>
      </c>
      <c r="Y38" s="14">
        <f t="shared" si="8"/>
        <v>25275.555555555558</v>
      </c>
      <c r="Z38" s="14">
        <f t="shared" si="8"/>
        <v>24737.777777777774</v>
      </c>
      <c r="AA38" s="14">
        <f t="shared" si="8"/>
        <v>24737.777777777774</v>
      </c>
      <c r="AB38" s="14">
        <f t="shared" si="8"/>
        <v>23662.222222222223</v>
      </c>
      <c r="AC38" s="14">
        <f t="shared" si="8"/>
        <v>23662.222222222223</v>
      </c>
      <c r="AD38" s="14">
        <f t="shared" si="8"/>
        <v>23124.444444444442</v>
      </c>
      <c r="AE38" s="14">
        <f t="shared" si="8"/>
        <v>25813.333333333332</v>
      </c>
      <c r="AF38" s="14">
        <f t="shared" si="8"/>
        <v>23662.222222222223</v>
      </c>
      <c r="AG38" s="14">
        <f t="shared" si="8"/>
        <v>23662.222222222223</v>
      </c>
      <c r="AH38" s="14">
        <f t="shared" si="8"/>
        <v>23662.222222222223</v>
      </c>
      <c r="AI38" s="14">
        <f t="shared" si="8"/>
        <v>25275.555555555558</v>
      </c>
      <c r="AJ38" s="14">
        <f t="shared" si="8"/>
        <v>24737.777777777774</v>
      </c>
      <c r="AK38" s="14">
        <f t="shared" si="8"/>
        <v>25275.555555555558</v>
      </c>
      <c r="AL38" s="14">
        <f t="shared" si="8"/>
        <v>24200</v>
      </c>
      <c r="AM38" s="14">
        <f t="shared" si="8"/>
        <v>25275.555555555558</v>
      </c>
      <c r="AN38" s="14">
        <f t="shared" si="8"/>
        <v>23662.222222222223</v>
      </c>
    </row>
    <row r="39" spans="1:47" ht="14.4" x14ac:dyDescent="0.3">
      <c r="B39" s="26" t="s">
        <v>28</v>
      </c>
      <c r="C39" s="26"/>
      <c r="D39" s="26"/>
      <c r="E39" s="31">
        <v>1</v>
      </c>
      <c r="F39" s="31">
        <v>1</v>
      </c>
      <c r="G39" s="31">
        <v>1</v>
      </c>
      <c r="H39" s="31">
        <v>1</v>
      </c>
      <c r="I39" s="31">
        <v>1</v>
      </c>
      <c r="J39" s="31">
        <v>1</v>
      </c>
      <c r="K39" s="31">
        <v>1</v>
      </c>
      <c r="L39" s="31">
        <v>1</v>
      </c>
      <c r="M39" s="31">
        <v>1</v>
      </c>
      <c r="N39" s="31">
        <v>1</v>
      </c>
      <c r="O39" s="31">
        <v>1</v>
      </c>
      <c r="P39" s="31">
        <v>1</v>
      </c>
      <c r="Q39" s="31">
        <v>1</v>
      </c>
      <c r="R39" s="31">
        <v>1</v>
      </c>
      <c r="S39" s="31">
        <v>1</v>
      </c>
      <c r="T39" s="31">
        <v>1</v>
      </c>
      <c r="U39" s="31">
        <v>1</v>
      </c>
      <c r="V39" s="31">
        <v>1</v>
      </c>
      <c r="W39" s="31">
        <v>1</v>
      </c>
      <c r="X39" s="31">
        <v>1</v>
      </c>
      <c r="Y39" s="31">
        <v>1</v>
      </c>
      <c r="Z39" s="31">
        <v>1</v>
      </c>
      <c r="AA39" s="31">
        <v>1</v>
      </c>
      <c r="AB39" s="31">
        <v>1</v>
      </c>
      <c r="AC39" s="31">
        <v>1</v>
      </c>
      <c r="AD39" s="31">
        <v>1</v>
      </c>
      <c r="AE39" s="31">
        <v>1</v>
      </c>
      <c r="AF39" s="31">
        <v>1</v>
      </c>
      <c r="AG39" s="31">
        <v>1</v>
      </c>
      <c r="AH39" s="31">
        <v>1</v>
      </c>
      <c r="AI39" s="31">
        <v>1</v>
      </c>
      <c r="AJ39" s="31">
        <v>1</v>
      </c>
      <c r="AK39" s="31">
        <v>1</v>
      </c>
      <c r="AL39" s="31">
        <v>1</v>
      </c>
      <c r="AM39" s="31">
        <v>1</v>
      </c>
      <c r="AN39" s="31">
        <v>1</v>
      </c>
    </row>
    <row r="40" spans="1:47" ht="14.4" x14ac:dyDescent="0.3">
      <c r="C40" s="26" t="str">
        <f>VLOOKUP(B39,Personal,2,0)</f>
        <v>Mitarbeiter Finanzierung</v>
      </c>
      <c r="D40" s="26"/>
      <c r="E40" s="32">
        <f t="shared" ref="E40:AN40" si="9">VLOOKUP($B39,Personal,3,0)*E39</f>
        <v>3500</v>
      </c>
      <c r="F40" s="32">
        <f t="shared" si="9"/>
        <v>3500</v>
      </c>
      <c r="G40" s="32">
        <f t="shared" si="9"/>
        <v>3500</v>
      </c>
      <c r="H40" s="32">
        <f t="shared" si="9"/>
        <v>3500</v>
      </c>
      <c r="I40" s="32">
        <f t="shared" si="9"/>
        <v>3500</v>
      </c>
      <c r="J40" s="32">
        <f t="shared" si="9"/>
        <v>3500</v>
      </c>
      <c r="K40" s="32">
        <f t="shared" si="9"/>
        <v>3500</v>
      </c>
      <c r="L40" s="32">
        <f t="shared" si="9"/>
        <v>3500</v>
      </c>
      <c r="M40" s="32">
        <f t="shared" si="9"/>
        <v>3500</v>
      </c>
      <c r="N40" s="32">
        <f t="shared" si="9"/>
        <v>3500</v>
      </c>
      <c r="O40" s="32">
        <f t="shared" si="9"/>
        <v>3500</v>
      </c>
      <c r="P40" s="32">
        <f t="shared" si="9"/>
        <v>3500</v>
      </c>
      <c r="Q40" s="32">
        <f t="shared" si="9"/>
        <v>3500</v>
      </c>
      <c r="R40" s="32">
        <f t="shared" si="9"/>
        <v>3500</v>
      </c>
      <c r="S40" s="32">
        <f t="shared" si="9"/>
        <v>3500</v>
      </c>
      <c r="T40" s="32">
        <f t="shared" si="9"/>
        <v>3500</v>
      </c>
      <c r="U40" s="32">
        <f t="shared" si="9"/>
        <v>3500</v>
      </c>
      <c r="V40" s="32">
        <f t="shared" si="9"/>
        <v>3500</v>
      </c>
      <c r="W40" s="32">
        <f t="shared" si="9"/>
        <v>3500</v>
      </c>
      <c r="X40" s="32">
        <f t="shared" si="9"/>
        <v>3500</v>
      </c>
      <c r="Y40" s="32">
        <f t="shared" si="9"/>
        <v>3500</v>
      </c>
      <c r="Z40" s="32">
        <f t="shared" si="9"/>
        <v>3500</v>
      </c>
      <c r="AA40" s="32">
        <f t="shared" si="9"/>
        <v>3500</v>
      </c>
      <c r="AB40" s="32">
        <f t="shared" si="9"/>
        <v>3500</v>
      </c>
      <c r="AC40" s="32">
        <f t="shared" si="9"/>
        <v>3500</v>
      </c>
      <c r="AD40" s="32">
        <f t="shared" si="9"/>
        <v>3500</v>
      </c>
      <c r="AE40" s="32">
        <f t="shared" si="9"/>
        <v>3500</v>
      </c>
      <c r="AF40" s="32">
        <f t="shared" si="9"/>
        <v>3500</v>
      </c>
      <c r="AG40" s="32">
        <f t="shared" si="9"/>
        <v>3500</v>
      </c>
      <c r="AH40" s="32">
        <f t="shared" si="9"/>
        <v>3500</v>
      </c>
      <c r="AI40" s="32">
        <f t="shared" si="9"/>
        <v>3500</v>
      </c>
      <c r="AJ40" s="32">
        <f t="shared" si="9"/>
        <v>3500</v>
      </c>
      <c r="AK40" s="32">
        <f t="shared" si="9"/>
        <v>3500</v>
      </c>
      <c r="AL40" s="32">
        <f t="shared" si="9"/>
        <v>3500</v>
      </c>
      <c r="AM40" s="32">
        <f t="shared" si="9"/>
        <v>3500</v>
      </c>
      <c r="AN40" s="32">
        <f t="shared" si="9"/>
        <v>3500</v>
      </c>
    </row>
    <row r="41" spans="1:47" ht="14.4" x14ac:dyDescent="0.3">
      <c r="C41" s="26" t="s">
        <v>29</v>
      </c>
      <c r="D41" s="26"/>
      <c r="E41" s="32">
        <f t="shared" ref="E41:AN41" si="10">VLOOKUP($B39,Personal,5,0)*E$6*E39*E$13</f>
        <v>4309.2592592592591</v>
      </c>
      <c r="F41" s="32">
        <f t="shared" si="10"/>
        <v>5494.3055555555557</v>
      </c>
      <c r="G41" s="32">
        <f t="shared" si="10"/>
        <v>5817.4999999999991</v>
      </c>
      <c r="H41" s="32">
        <f t="shared" si="10"/>
        <v>7325.7407407407418</v>
      </c>
      <c r="I41" s="32">
        <f t="shared" si="10"/>
        <v>10234.490740740741</v>
      </c>
      <c r="J41" s="32">
        <f t="shared" si="10"/>
        <v>9695.8333333333339</v>
      </c>
      <c r="K41" s="32">
        <f t="shared" si="10"/>
        <v>15836.527777777777</v>
      </c>
      <c r="L41" s="32">
        <f t="shared" si="10"/>
        <v>15513.333333333332</v>
      </c>
      <c r="M41" s="32">
        <f t="shared" si="10"/>
        <v>18422.083333333336</v>
      </c>
      <c r="N41" s="32">
        <f t="shared" si="10"/>
        <v>20468.981481481482</v>
      </c>
      <c r="O41" s="32">
        <f t="shared" si="10"/>
        <v>19391.666666666664</v>
      </c>
      <c r="P41" s="32">
        <f t="shared" si="10"/>
        <v>16159.722222222223</v>
      </c>
      <c r="Q41" s="32">
        <f t="shared" si="10"/>
        <v>20468.981481481482</v>
      </c>
      <c r="R41" s="32">
        <f t="shared" si="10"/>
        <v>17237.037037037036</v>
      </c>
      <c r="S41" s="32">
        <f t="shared" si="10"/>
        <v>21546.296296296296</v>
      </c>
      <c r="T41" s="32">
        <f t="shared" si="10"/>
        <v>18314.351851851854</v>
      </c>
      <c r="U41" s="32">
        <f t="shared" si="10"/>
        <v>18314.351851851854</v>
      </c>
      <c r="V41" s="32">
        <f t="shared" si="10"/>
        <v>18314.351851851854</v>
      </c>
      <c r="W41" s="32">
        <f t="shared" si="10"/>
        <v>22623.611111111113</v>
      </c>
      <c r="X41" s="32">
        <f t="shared" si="10"/>
        <v>19391.666666666664</v>
      </c>
      <c r="Y41" s="32">
        <f t="shared" si="10"/>
        <v>21546.296296296296</v>
      </c>
      <c r="Z41" s="32">
        <f t="shared" si="10"/>
        <v>20468.981481481482</v>
      </c>
      <c r="AA41" s="32">
        <f t="shared" si="10"/>
        <v>20468.981481481482</v>
      </c>
      <c r="AB41" s="32">
        <f t="shared" si="10"/>
        <v>18314.351851851854</v>
      </c>
      <c r="AC41" s="32">
        <f t="shared" si="10"/>
        <v>18314.351851851854</v>
      </c>
      <c r="AD41" s="32">
        <f t="shared" si="10"/>
        <v>17237.037037037036</v>
      </c>
      <c r="AE41" s="32">
        <f t="shared" si="10"/>
        <v>22623.611111111113</v>
      </c>
      <c r="AF41" s="32">
        <f t="shared" si="10"/>
        <v>18314.351851851854</v>
      </c>
      <c r="AG41" s="32">
        <f t="shared" si="10"/>
        <v>18314.351851851854</v>
      </c>
      <c r="AH41" s="32">
        <f t="shared" si="10"/>
        <v>18314.351851851854</v>
      </c>
      <c r="AI41" s="32">
        <f t="shared" si="10"/>
        <v>21546.296296296296</v>
      </c>
      <c r="AJ41" s="32">
        <f t="shared" si="10"/>
        <v>20468.981481481482</v>
      </c>
      <c r="AK41" s="32">
        <f t="shared" si="10"/>
        <v>21546.296296296296</v>
      </c>
      <c r="AL41" s="32">
        <f t="shared" si="10"/>
        <v>19391.666666666664</v>
      </c>
      <c r="AM41" s="32">
        <f t="shared" si="10"/>
        <v>21546.296296296296</v>
      </c>
      <c r="AN41" s="32">
        <f t="shared" si="10"/>
        <v>18314.351851851854</v>
      </c>
    </row>
    <row r="42" spans="1:47" ht="14.4" x14ac:dyDescent="0.3">
      <c r="C42" s="26" t="s">
        <v>30</v>
      </c>
      <c r="D42" s="26"/>
      <c r="E42" s="32">
        <f t="shared" ref="E42:AN42" si="11">IF(VLOOKUP($B39,Personal,5,0)=0,0,VLOOKUP($B39,Personal,4,0)*(E41*12)/VLOOKUP($B39,Personal,5,0)*E39)</f>
        <v>444.44444444444446</v>
      </c>
      <c r="F42" s="32">
        <f t="shared" si="11"/>
        <v>566.66666666666674</v>
      </c>
      <c r="G42" s="32">
        <f t="shared" si="11"/>
        <v>599.99999999999989</v>
      </c>
      <c r="H42" s="32">
        <f t="shared" si="11"/>
        <v>755.55555555555577</v>
      </c>
      <c r="I42" s="32">
        <f t="shared" si="11"/>
        <v>1055.5555555555557</v>
      </c>
      <c r="J42" s="32">
        <f t="shared" si="11"/>
        <v>1000</v>
      </c>
      <c r="K42" s="32">
        <f t="shared" si="11"/>
        <v>1633.3333333333333</v>
      </c>
      <c r="L42" s="32">
        <f t="shared" si="11"/>
        <v>1600</v>
      </c>
      <c r="M42" s="32">
        <f t="shared" si="11"/>
        <v>1900.0000000000002</v>
      </c>
      <c r="N42" s="32">
        <f t="shared" si="11"/>
        <v>2111.1111111111113</v>
      </c>
      <c r="O42" s="32">
        <f t="shared" si="11"/>
        <v>1999.9999999999998</v>
      </c>
      <c r="P42" s="32">
        <f t="shared" si="11"/>
        <v>1666.6666666666667</v>
      </c>
      <c r="Q42" s="32">
        <f t="shared" si="11"/>
        <v>2111.1111111111113</v>
      </c>
      <c r="R42" s="32">
        <f t="shared" si="11"/>
        <v>1777.7777777777778</v>
      </c>
      <c r="S42" s="32">
        <f t="shared" si="11"/>
        <v>2222.2222222222222</v>
      </c>
      <c r="T42" s="32">
        <f t="shared" si="11"/>
        <v>1888.8888888888891</v>
      </c>
      <c r="U42" s="32">
        <f t="shared" si="11"/>
        <v>1888.8888888888891</v>
      </c>
      <c r="V42" s="32">
        <f t="shared" si="11"/>
        <v>1888.8888888888891</v>
      </c>
      <c r="W42" s="32">
        <f t="shared" si="11"/>
        <v>2333.3333333333335</v>
      </c>
      <c r="X42" s="32">
        <f t="shared" si="11"/>
        <v>1999.9999999999998</v>
      </c>
      <c r="Y42" s="32">
        <f t="shared" si="11"/>
        <v>2222.2222222222222</v>
      </c>
      <c r="Z42" s="32">
        <f t="shared" si="11"/>
        <v>2111.1111111111113</v>
      </c>
      <c r="AA42" s="32">
        <f t="shared" si="11"/>
        <v>2111.1111111111113</v>
      </c>
      <c r="AB42" s="32">
        <f t="shared" si="11"/>
        <v>1888.8888888888891</v>
      </c>
      <c r="AC42" s="32">
        <f t="shared" si="11"/>
        <v>1888.8888888888891</v>
      </c>
      <c r="AD42" s="32">
        <f t="shared" si="11"/>
        <v>1777.7777777777778</v>
      </c>
      <c r="AE42" s="32">
        <f t="shared" si="11"/>
        <v>2333.3333333333335</v>
      </c>
      <c r="AF42" s="32">
        <f t="shared" si="11"/>
        <v>1888.8888888888891</v>
      </c>
      <c r="AG42" s="32">
        <f t="shared" si="11"/>
        <v>1888.8888888888891</v>
      </c>
      <c r="AH42" s="32">
        <f t="shared" si="11"/>
        <v>1888.8888888888891</v>
      </c>
      <c r="AI42" s="32">
        <f t="shared" si="11"/>
        <v>2222.2222222222222</v>
      </c>
      <c r="AJ42" s="32">
        <f t="shared" si="11"/>
        <v>2111.1111111111113</v>
      </c>
      <c r="AK42" s="32">
        <f t="shared" si="11"/>
        <v>2222.2222222222222</v>
      </c>
      <c r="AL42" s="32">
        <f t="shared" si="11"/>
        <v>1999.9999999999998</v>
      </c>
      <c r="AM42" s="32">
        <f t="shared" si="11"/>
        <v>2222.2222222222222</v>
      </c>
      <c r="AN42" s="32">
        <f t="shared" si="11"/>
        <v>1888.8888888888891</v>
      </c>
    </row>
    <row r="43" spans="1:47" ht="14.4" x14ac:dyDescent="0.3">
      <c r="B43" s="26"/>
      <c r="C43" s="26" t="s">
        <v>31</v>
      </c>
      <c r="D43" s="26"/>
      <c r="E43" s="32">
        <f t="shared" ref="E43:AN43" si="12">VLOOKUP($B39,Personal,6,0)*SUM(E40,E42)*1</f>
        <v>828.33333333333326</v>
      </c>
      <c r="F43" s="32">
        <f t="shared" si="12"/>
        <v>854</v>
      </c>
      <c r="G43" s="32">
        <f t="shared" si="12"/>
        <v>861</v>
      </c>
      <c r="H43" s="32">
        <f t="shared" si="12"/>
        <v>893.66666666666663</v>
      </c>
      <c r="I43" s="32">
        <f t="shared" si="12"/>
        <v>956.66666666666663</v>
      </c>
      <c r="J43" s="32">
        <f t="shared" si="12"/>
        <v>945</v>
      </c>
      <c r="K43" s="32">
        <f t="shared" si="12"/>
        <v>1078</v>
      </c>
      <c r="L43" s="32">
        <f t="shared" si="12"/>
        <v>1071</v>
      </c>
      <c r="M43" s="32">
        <f t="shared" si="12"/>
        <v>1134</v>
      </c>
      <c r="N43" s="32">
        <f t="shared" si="12"/>
        <v>1178.3333333333333</v>
      </c>
      <c r="O43" s="32">
        <f t="shared" si="12"/>
        <v>1155</v>
      </c>
      <c r="P43" s="32">
        <f t="shared" si="12"/>
        <v>1085</v>
      </c>
      <c r="Q43" s="32">
        <f t="shared" si="12"/>
        <v>1178.3333333333333</v>
      </c>
      <c r="R43" s="32">
        <f t="shared" si="12"/>
        <v>1108.3333333333333</v>
      </c>
      <c r="S43" s="32">
        <f t="shared" si="12"/>
        <v>1201.6666666666667</v>
      </c>
      <c r="T43" s="32">
        <f t="shared" si="12"/>
        <v>1131.6666666666665</v>
      </c>
      <c r="U43" s="32">
        <f t="shared" si="12"/>
        <v>1131.6666666666665</v>
      </c>
      <c r="V43" s="32">
        <f t="shared" si="12"/>
        <v>1131.6666666666665</v>
      </c>
      <c r="W43" s="32">
        <f t="shared" si="12"/>
        <v>1225</v>
      </c>
      <c r="X43" s="32">
        <f t="shared" si="12"/>
        <v>1155</v>
      </c>
      <c r="Y43" s="32">
        <f t="shared" si="12"/>
        <v>1201.6666666666667</v>
      </c>
      <c r="Z43" s="32">
        <f t="shared" si="12"/>
        <v>1178.3333333333333</v>
      </c>
      <c r="AA43" s="32">
        <f t="shared" si="12"/>
        <v>1178.3333333333333</v>
      </c>
      <c r="AB43" s="32">
        <f t="shared" si="12"/>
        <v>1131.6666666666665</v>
      </c>
      <c r="AC43" s="32">
        <f t="shared" si="12"/>
        <v>1131.6666666666665</v>
      </c>
      <c r="AD43" s="32">
        <f t="shared" si="12"/>
        <v>1108.3333333333333</v>
      </c>
      <c r="AE43" s="32">
        <f t="shared" si="12"/>
        <v>1225</v>
      </c>
      <c r="AF43" s="32">
        <f t="shared" si="12"/>
        <v>1131.6666666666665</v>
      </c>
      <c r="AG43" s="32">
        <f t="shared" si="12"/>
        <v>1131.6666666666665</v>
      </c>
      <c r="AH43" s="32">
        <f t="shared" si="12"/>
        <v>1131.6666666666665</v>
      </c>
      <c r="AI43" s="32">
        <f t="shared" si="12"/>
        <v>1201.6666666666667</v>
      </c>
      <c r="AJ43" s="32">
        <f t="shared" si="12"/>
        <v>1178.3333333333333</v>
      </c>
      <c r="AK43" s="32">
        <f t="shared" si="12"/>
        <v>1201.6666666666667</v>
      </c>
      <c r="AL43" s="32">
        <f t="shared" si="12"/>
        <v>1155</v>
      </c>
      <c r="AM43" s="32">
        <f t="shared" si="12"/>
        <v>1201.6666666666667</v>
      </c>
      <c r="AN43" s="32">
        <f t="shared" si="12"/>
        <v>1131.6666666666665</v>
      </c>
    </row>
    <row r="44" spans="1:47" ht="5.25" customHeight="1" x14ac:dyDescent="0.25">
      <c r="A44" s="4"/>
      <c r="B44" s="4"/>
      <c r="C44" s="4"/>
      <c r="D44" s="4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6"/>
      <c r="AP44" s="6"/>
      <c r="AQ44" s="6"/>
      <c r="AR44" s="6"/>
      <c r="AS44" s="6"/>
      <c r="AT44" s="6"/>
      <c r="AU44" s="6"/>
    </row>
    <row r="45" spans="1:47" ht="14.4" x14ac:dyDescent="0.3">
      <c r="B45" s="26" t="s">
        <v>32</v>
      </c>
      <c r="C45" s="26"/>
      <c r="D45" s="26"/>
      <c r="E45" s="31">
        <v>1</v>
      </c>
      <c r="F45" s="31">
        <v>1</v>
      </c>
      <c r="G45" s="31">
        <v>1</v>
      </c>
      <c r="H45" s="31">
        <v>1</v>
      </c>
      <c r="I45" s="31">
        <v>1</v>
      </c>
      <c r="J45" s="31">
        <v>1</v>
      </c>
      <c r="K45" s="31">
        <v>1</v>
      </c>
      <c r="L45" s="31">
        <v>1</v>
      </c>
      <c r="M45" s="31">
        <v>1</v>
      </c>
      <c r="N45" s="31">
        <v>1</v>
      </c>
      <c r="O45" s="31">
        <v>1</v>
      </c>
      <c r="P45" s="31">
        <v>1</v>
      </c>
      <c r="Q45" s="31">
        <v>1</v>
      </c>
      <c r="R45" s="31">
        <v>1</v>
      </c>
      <c r="S45" s="31">
        <v>1</v>
      </c>
      <c r="T45" s="31">
        <v>1</v>
      </c>
      <c r="U45" s="31">
        <v>1</v>
      </c>
      <c r="V45" s="31">
        <v>1</v>
      </c>
      <c r="W45" s="31">
        <v>1</v>
      </c>
      <c r="X45" s="31">
        <v>1</v>
      </c>
      <c r="Y45" s="31">
        <v>1</v>
      </c>
      <c r="Z45" s="31">
        <v>1</v>
      </c>
      <c r="AA45" s="31">
        <v>1</v>
      </c>
      <c r="AB45" s="31">
        <v>1</v>
      </c>
      <c r="AC45" s="31">
        <v>1</v>
      </c>
      <c r="AD45" s="31">
        <v>1</v>
      </c>
      <c r="AE45" s="31">
        <v>1</v>
      </c>
      <c r="AF45" s="31">
        <v>1</v>
      </c>
      <c r="AG45" s="31">
        <v>1</v>
      </c>
      <c r="AH45" s="31">
        <v>1</v>
      </c>
      <c r="AI45" s="31">
        <v>1</v>
      </c>
      <c r="AJ45" s="31">
        <v>1</v>
      </c>
      <c r="AK45" s="31">
        <v>1</v>
      </c>
      <c r="AL45" s="31">
        <v>1</v>
      </c>
      <c r="AM45" s="31">
        <v>1</v>
      </c>
      <c r="AN45" s="31">
        <v>1</v>
      </c>
    </row>
    <row r="46" spans="1:47" ht="14.4" x14ac:dyDescent="0.3">
      <c r="C46" s="26" t="str">
        <f>VLOOKUP(B45,Personal,2,0)</f>
        <v>Mitarbeiter Immobilien</v>
      </c>
      <c r="D46" s="26"/>
      <c r="E46" s="32">
        <f t="shared" ref="E46:AN46" si="13">VLOOKUP($B45,Personal,3,0)*E45</f>
        <v>3500</v>
      </c>
      <c r="F46" s="32">
        <f t="shared" si="13"/>
        <v>3500</v>
      </c>
      <c r="G46" s="32">
        <f t="shared" si="13"/>
        <v>3500</v>
      </c>
      <c r="H46" s="32">
        <f t="shared" si="13"/>
        <v>3500</v>
      </c>
      <c r="I46" s="32">
        <f t="shared" si="13"/>
        <v>3500</v>
      </c>
      <c r="J46" s="32">
        <f t="shared" si="13"/>
        <v>3500</v>
      </c>
      <c r="K46" s="32">
        <f t="shared" si="13"/>
        <v>3500</v>
      </c>
      <c r="L46" s="32">
        <f t="shared" si="13"/>
        <v>3500</v>
      </c>
      <c r="M46" s="32">
        <f t="shared" si="13"/>
        <v>3500</v>
      </c>
      <c r="N46" s="32">
        <f t="shared" si="13"/>
        <v>3500</v>
      </c>
      <c r="O46" s="32">
        <f t="shared" si="13"/>
        <v>3500</v>
      </c>
      <c r="P46" s="32">
        <f t="shared" si="13"/>
        <v>3500</v>
      </c>
      <c r="Q46" s="32">
        <f t="shared" si="13"/>
        <v>3500</v>
      </c>
      <c r="R46" s="32">
        <f t="shared" si="13"/>
        <v>3500</v>
      </c>
      <c r="S46" s="32">
        <f t="shared" si="13"/>
        <v>3500</v>
      </c>
      <c r="T46" s="32">
        <f t="shared" si="13"/>
        <v>3500</v>
      </c>
      <c r="U46" s="32">
        <f t="shared" si="13"/>
        <v>3500</v>
      </c>
      <c r="V46" s="32">
        <f t="shared" si="13"/>
        <v>3500</v>
      </c>
      <c r="W46" s="32">
        <f t="shared" si="13"/>
        <v>3500</v>
      </c>
      <c r="X46" s="32">
        <f t="shared" si="13"/>
        <v>3500</v>
      </c>
      <c r="Y46" s="32">
        <f t="shared" si="13"/>
        <v>3500</v>
      </c>
      <c r="Z46" s="32">
        <f t="shared" si="13"/>
        <v>3500</v>
      </c>
      <c r="AA46" s="32">
        <f t="shared" si="13"/>
        <v>3500</v>
      </c>
      <c r="AB46" s="32">
        <f t="shared" si="13"/>
        <v>3500</v>
      </c>
      <c r="AC46" s="32">
        <f t="shared" si="13"/>
        <v>3500</v>
      </c>
      <c r="AD46" s="32">
        <f t="shared" si="13"/>
        <v>3500</v>
      </c>
      <c r="AE46" s="32">
        <f t="shared" si="13"/>
        <v>3500</v>
      </c>
      <c r="AF46" s="32">
        <f t="shared" si="13"/>
        <v>3500</v>
      </c>
      <c r="AG46" s="32">
        <f t="shared" si="13"/>
        <v>3500</v>
      </c>
      <c r="AH46" s="32">
        <f t="shared" si="13"/>
        <v>3500</v>
      </c>
      <c r="AI46" s="32">
        <f t="shared" si="13"/>
        <v>3500</v>
      </c>
      <c r="AJ46" s="32">
        <f t="shared" si="13"/>
        <v>3500</v>
      </c>
      <c r="AK46" s="32">
        <f t="shared" si="13"/>
        <v>3500</v>
      </c>
      <c r="AL46" s="32">
        <f t="shared" si="13"/>
        <v>3500</v>
      </c>
      <c r="AM46" s="32">
        <f t="shared" si="13"/>
        <v>3500</v>
      </c>
      <c r="AN46" s="32">
        <f t="shared" si="13"/>
        <v>3500</v>
      </c>
    </row>
    <row r="47" spans="1:47" ht="14.4" x14ac:dyDescent="0.3">
      <c r="C47" s="26" t="s">
        <v>29</v>
      </c>
      <c r="D47" s="26"/>
      <c r="E47" s="32">
        <f t="shared" ref="E47:AN47" si="14">VLOOKUP($B45,Personal,5,0)*E$6*E45*E$20</f>
        <v>5277.7777777777774</v>
      </c>
      <c r="F47" s="32">
        <f t="shared" si="14"/>
        <v>4486.1111111111113</v>
      </c>
      <c r="G47" s="32">
        <f t="shared" si="14"/>
        <v>4750</v>
      </c>
      <c r="H47" s="32">
        <f t="shared" si="14"/>
        <v>4486.1111111111113</v>
      </c>
      <c r="I47" s="32">
        <f t="shared" si="14"/>
        <v>5013.8888888888896</v>
      </c>
      <c r="J47" s="32">
        <f t="shared" si="14"/>
        <v>3958.3333333333339</v>
      </c>
      <c r="K47" s="32">
        <f t="shared" si="14"/>
        <v>5541.666666666667</v>
      </c>
      <c r="L47" s="32">
        <f t="shared" si="14"/>
        <v>4750</v>
      </c>
      <c r="M47" s="32">
        <f t="shared" si="14"/>
        <v>12534.722222222223</v>
      </c>
      <c r="N47" s="32">
        <f t="shared" si="14"/>
        <v>12534.722222222223</v>
      </c>
      <c r="O47" s="32">
        <f t="shared" si="14"/>
        <v>11875</v>
      </c>
      <c r="P47" s="32">
        <f t="shared" si="14"/>
        <v>9895.8333333333339</v>
      </c>
      <c r="Q47" s="32">
        <f t="shared" si="14"/>
        <v>12534.722222222223</v>
      </c>
      <c r="R47" s="32">
        <f t="shared" si="14"/>
        <v>10555.555555555555</v>
      </c>
      <c r="S47" s="32">
        <f t="shared" si="14"/>
        <v>13194.444444444443</v>
      </c>
      <c r="T47" s="32">
        <f t="shared" si="14"/>
        <v>15701.388888888887</v>
      </c>
      <c r="U47" s="32">
        <f t="shared" si="14"/>
        <v>15701.388888888887</v>
      </c>
      <c r="V47" s="32">
        <f t="shared" si="14"/>
        <v>15701.388888888887</v>
      </c>
      <c r="W47" s="32">
        <f t="shared" si="14"/>
        <v>27708.333333333332</v>
      </c>
      <c r="X47" s="32">
        <f t="shared" si="14"/>
        <v>23750</v>
      </c>
      <c r="Y47" s="32">
        <f t="shared" si="14"/>
        <v>26388.888888888887</v>
      </c>
      <c r="Z47" s="32">
        <f t="shared" si="14"/>
        <v>25069.444444444445</v>
      </c>
      <c r="AA47" s="32">
        <f t="shared" si="14"/>
        <v>25069.444444444445</v>
      </c>
      <c r="AB47" s="32">
        <f t="shared" si="14"/>
        <v>22430.555555555555</v>
      </c>
      <c r="AC47" s="32">
        <f t="shared" si="14"/>
        <v>22430.555555555555</v>
      </c>
      <c r="AD47" s="32">
        <f t="shared" si="14"/>
        <v>21111.111111111109</v>
      </c>
      <c r="AE47" s="32">
        <f t="shared" si="14"/>
        <v>27708.333333333332</v>
      </c>
      <c r="AF47" s="32">
        <f t="shared" si="14"/>
        <v>22430.555555555555</v>
      </c>
      <c r="AG47" s="32">
        <f t="shared" si="14"/>
        <v>22430.555555555555</v>
      </c>
      <c r="AH47" s="32">
        <f t="shared" si="14"/>
        <v>22430.555555555555</v>
      </c>
      <c r="AI47" s="32">
        <f t="shared" si="14"/>
        <v>26388.888888888887</v>
      </c>
      <c r="AJ47" s="32">
        <f t="shared" si="14"/>
        <v>25069.444444444445</v>
      </c>
      <c r="AK47" s="32">
        <f t="shared" si="14"/>
        <v>26388.888888888887</v>
      </c>
      <c r="AL47" s="32">
        <f t="shared" si="14"/>
        <v>23750</v>
      </c>
      <c r="AM47" s="32">
        <f t="shared" si="14"/>
        <v>26388.888888888887</v>
      </c>
      <c r="AN47" s="32">
        <f t="shared" si="14"/>
        <v>22430.555555555555</v>
      </c>
    </row>
    <row r="48" spans="1:47" ht="14.4" x14ac:dyDescent="0.3">
      <c r="C48" s="26" t="s">
        <v>30</v>
      </c>
      <c r="D48" s="26"/>
      <c r="E48" s="32">
        <f t="shared" ref="E48:AN48" si="15">IF(VLOOKUP($B45,Personal,5,0)=0,0,VLOOKUP($B45,Personal,4,0)*(E47*12)/VLOOKUP($B45,Personal,5,0)*E45)</f>
        <v>444.4444444444444</v>
      </c>
      <c r="F48" s="32">
        <f t="shared" si="15"/>
        <v>377.77777777777777</v>
      </c>
      <c r="G48" s="32">
        <f t="shared" si="15"/>
        <v>400</v>
      </c>
      <c r="H48" s="32">
        <f t="shared" si="15"/>
        <v>377.77777777777777</v>
      </c>
      <c r="I48" s="32">
        <f t="shared" si="15"/>
        <v>422.22222222222229</v>
      </c>
      <c r="J48" s="32">
        <f t="shared" si="15"/>
        <v>333.33333333333337</v>
      </c>
      <c r="K48" s="32">
        <f t="shared" si="15"/>
        <v>466.66666666666669</v>
      </c>
      <c r="L48" s="32">
        <f t="shared" si="15"/>
        <v>400</v>
      </c>
      <c r="M48" s="32">
        <f t="shared" si="15"/>
        <v>1055.5555555555557</v>
      </c>
      <c r="N48" s="32">
        <f t="shared" si="15"/>
        <v>1055.5555555555557</v>
      </c>
      <c r="O48" s="32">
        <f t="shared" si="15"/>
        <v>1000</v>
      </c>
      <c r="P48" s="32">
        <f t="shared" si="15"/>
        <v>833.33333333333337</v>
      </c>
      <c r="Q48" s="32">
        <f t="shared" si="15"/>
        <v>1055.5555555555557</v>
      </c>
      <c r="R48" s="32">
        <f t="shared" si="15"/>
        <v>888.8888888888888</v>
      </c>
      <c r="S48" s="32">
        <f t="shared" si="15"/>
        <v>1111.1111111111109</v>
      </c>
      <c r="T48" s="32">
        <f t="shared" si="15"/>
        <v>1322.2222222222219</v>
      </c>
      <c r="U48" s="32">
        <f t="shared" si="15"/>
        <v>1322.2222222222219</v>
      </c>
      <c r="V48" s="32">
        <f t="shared" si="15"/>
        <v>1322.2222222222219</v>
      </c>
      <c r="W48" s="32">
        <f t="shared" si="15"/>
        <v>2333.3333333333335</v>
      </c>
      <c r="X48" s="32">
        <f t="shared" si="15"/>
        <v>2000</v>
      </c>
      <c r="Y48" s="32">
        <f t="shared" si="15"/>
        <v>2222.2222222222217</v>
      </c>
      <c r="Z48" s="32">
        <f t="shared" si="15"/>
        <v>2111.1111111111113</v>
      </c>
      <c r="AA48" s="32">
        <f t="shared" si="15"/>
        <v>2111.1111111111113</v>
      </c>
      <c r="AB48" s="32">
        <f t="shared" si="15"/>
        <v>1888.8888888888887</v>
      </c>
      <c r="AC48" s="32">
        <f t="shared" si="15"/>
        <v>1888.8888888888887</v>
      </c>
      <c r="AD48" s="32">
        <f t="shared" si="15"/>
        <v>1777.7777777777776</v>
      </c>
      <c r="AE48" s="32">
        <f t="shared" si="15"/>
        <v>2333.3333333333335</v>
      </c>
      <c r="AF48" s="32">
        <f t="shared" si="15"/>
        <v>1888.8888888888887</v>
      </c>
      <c r="AG48" s="32">
        <f t="shared" si="15"/>
        <v>1888.8888888888887</v>
      </c>
      <c r="AH48" s="32">
        <f t="shared" si="15"/>
        <v>1888.8888888888887</v>
      </c>
      <c r="AI48" s="32">
        <f t="shared" si="15"/>
        <v>2222.2222222222217</v>
      </c>
      <c r="AJ48" s="32">
        <f t="shared" si="15"/>
        <v>2111.1111111111113</v>
      </c>
      <c r="AK48" s="32">
        <f t="shared" si="15"/>
        <v>2222.2222222222217</v>
      </c>
      <c r="AL48" s="32">
        <f t="shared" si="15"/>
        <v>2000</v>
      </c>
      <c r="AM48" s="32">
        <f t="shared" si="15"/>
        <v>2222.2222222222217</v>
      </c>
      <c r="AN48" s="32">
        <f t="shared" si="15"/>
        <v>1888.8888888888887</v>
      </c>
    </row>
    <row r="49" spans="1:47" ht="14.4" x14ac:dyDescent="0.3">
      <c r="B49" s="26"/>
      <c r="C49" s="26" t="s">
        <v>31</v>
      </c>
      <c r="D49" s="26"/>
      <c r="E49" s="32">
        <f t="shared" ref="E49:AN49" si="16">VLOOKUP($B45,Personal,6,0)*SUM(E46,E48)*1</f>
        <v>828.33333333333326</v>
      </c>
      <c r="F49" s="32">
        <f t="shared" si="16"/>
        <v>814.33333333333326</v>
      </c>
      <c r="G49" s="32">
        <f t="shared" si="16"/>
        <v>819</v>
      </c>
      <c r="H49" s="32">
        <f t="shared" si="16"/>
        <v>814.33333333333326</v>
      </c>
      <c r="I49" s="32">
        <f t="shared" si="16"/>
        <v>823.66666666666663</v>
      </c>
      <c r="J49" s="32">
        <f t="shared" si="16"/>
        <v>805</v>
      </c>
      <c r="K49" s="32">
        <f t="shared" si="16"/>
        <v>832.99999999999989</v>
      </c>
      <c r="L49" s="32">
        <f t="shared" si="16"/>
        <v>819</v>
      </c>
      <c r="M49" s="32">
        <f t="shared" si="16"/>
        <v>956.66666666666663</v>
      </c>
      <c r="N49" s="32">
        <f t="shared" si="16"/>
        <v>956.66666666666663</v>
      </c>
      <c r="O49" s="32">
        <f t="shared" si="16"/>
        <v>945</v>
      </c>
      <c r="P49" s="32">
        <f t="shared" si="16"/>
        <v>909.99999999999989</v>
      </c>
      <c r="Q49" s="32">
        <f t="shared" si="16"/>
        <v>956.66666666666663</v>
      </c>
      <c r="R49" s="32">
        <f t="shared" si="16"/>
        <v>921.66666666666663</v>
      </c>
      <c r="S49" s="32">
        <f t="shared" si="16"/>
        <v>968.33333333333337</v>
      </c>
      <c r="T49" s="32">
        <f t="shared" si="16"/>
        <v>1012.6666666666665</v>
      </c>
      <c r="U49" s="32">
        <f t="shared" si="16"/>
        <v>1012.6666666666665</v>
      </c>
      <c r="V49" s="32">
        <f t="shared" si="16"/>
        <v>1012.6666666666665</v>
      </c>
      <c r="W49" s="32">
        <f t="shared" si="16"/>
        <v>1225</v>
      </c>
      <c r="X49" s="32">
        <f t="shared" si="16"/>
        <v>1155</v>
      </c>
      <c r="Y49" s="32">
        <f t="shared" si="16"/>
        <v>1201.6666666666665</v>
      </c>
      <c r="Z49" s="32">
        <f t="shared" si="16"/>
        <v>1178.3333333333333</v>
      </c>
      <c r="AA49" s="32">
        <f t="shared" si="16"/>
        <v>1178.3333333333333</v>
      </c>
      <c r="AB49" s="32">
        <f t="shared" si="16"/>
        <v>1131.6666666666665</v>
      </c>
      <c r="AC49" s="32">
        <f t="shared" si="16"/>
        <v>1131.6666666666665</v>
      </c>
      <c r="AD49" s="32">
        <f t="shared" si="16"/>
        <v>1108.3333333333333</v>
      </c>
      <c r="AE49" s="32">
        <f t="shared" si="16"/>
        <v>1225</v>
      </c>
      <c r="AF49" s="32">
        <f t="shared" si="16"/>
        <v>1131.6666666666665</v>
      </c>
      <c r="AG49" s="32">
        <f t="shared" si="16"/>
        <v>1131.6666666666665</v>
      </c>
      <c r="AH49" s="32">
        <f t="shared" si="16"/>
        <v>1131.6666666666665</v>
      </c>
      <c r="AI49" s="32">
        <f t="shared" si="16"/>
        <v>1201.6666666666665</v>
      </c>
      <c r="AJ49" s="32">
        <f t="shared" si="16"/>
        <v>1178.3333333333333</v>
      </c>
      <c r="AK49" s="32">
        <f t="shared" si="16"/>
        <v>1201.6666666666665</v>
      </c>
      <c r="AL49" s="32">
        <f t="shared" si="16"/>
        <v>1155</v>
      </c>
      <c r="AM49" s="32">
        <f t="shared" si="16"/>
        <v>1201.6666666666665</v>
      </c>
      <c r="AN49" s="32">
        <f t="shared" si="16"/>
        <v>1131.6666666666665</v>
      </c>
    </row>
    <row r="50" spans="1:47" ht="5.25" customHeight="1" x14ac:dyDescent="0.25">
      <c r="A50" s="4"/>
      <c r="B50" s="4"/>
      <c r="C50" s="4"/>
      <c r="D50" s="4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6"/>
      <c r="AP50" s="6"/>
      <c r="AQ50" s="6"/>
      <c r="AR50" s="6"/>
      <c r="AS50" s="6"/>
      <c r="AT50" s="6"/>
      <c r="AU50" s="6"/>
    </row>
    <row r="51" spans="1:47" ht="14.4" x14ac:dyDescent="0.3">
      <c r="B51" s="26" t="s">
        <v>33</v>
      </c>
      <c r="C51" s="26"/>
      <c r="D51" s="26"/>
      <c r="E51" s="31">
        <v>1</v>
      </c>
      <c r="F51" s="31">
        <v>1</v>
      </c>
      <c r="G51" s="31">
        <v>1</v>
      </c>
      <c r="H51" s="31">
        <v>1</v>
      </c>
      <c r="I51" s="31">
        <v>1</v>
      </c>
      <c r="J51" s="31">
        <v>1</v>
      </c>
      <c r="K51" s="31">
        <v>1</v>
      </c>
      <c r="L51" s="31">
        <v>1</v>
      </c>
      <c r="M51" s="31">
        <v>1</v>
      </c>
      <c r="N51" s="31">
        <v>1</v>
      </c>
      <c r="O51" s="31">
        <v>1</v>
      </c>
      <c r="P51" s="31">
        <v>1</v>
      </c>
      <c r="Q51" s="31">
        <v>1</v>
      </c>
      <c r="R51" s="31">
        <v>1</v>
      </c>
      <c r="S51" s="31">
        <v>1</v>
      </c>
      <c r="T51" s="31">
        <v>1</v>
      </c>
      <c r="U51" s="31">
        <v>1</v>
      </c>
      <c r="V51" s="31">
        <v>1</v>
      </c>
      <c r="W51" s="31">
        <v>1</v>
      </c>
      <c r="X51" s="31">
        <v>1</v>
      </c>
      <c r="Y51" s="31">
        <v>1</v>
      </c>
      <c r="Z51" s="31">
        <v>1</v>
      </c>
      <c r="AA51" s="31">
        <v>1</v>
      </c>
      <c r="AB51" s="31">
        <v>1</v>
      </c>
      <c r="AC51" s="31">
        <v>1</v>
      </c>
      <c r="AD51" s="31">
        <v>1</v>
      </c>
      <c r="AE51" s="31">
        <v>1</v>
      </c>
      <c r="AF51" s="31">
        <v>1</v>
      </c>
      <c r="AG51" s="31">
        <v>1</v>
      </c>
      <c r="AH51" s="31">
        <v>1</v>
      </c>
      <c r="AI51" s="31">
        <v>1</v>
      </c>
      <c r="AJ51" s="31">
        <v>1</v>
      </c>
      <c r="AK51" s="31">
        <v>1</v>
      </c>
      <c r="AL51" s="31">
        <v>1</v>
      </c>
      <c r="AM51" s="31">
        <v>1</v>
      </c>
      <c r="AN51" s="31">
        <v>1</v>
      </c>
    </row>
    <row r="52" spans="1:47" ht="14.4" x14ac:dyDescent="0.3">
      <c r="C52" s="26" t="str">
        <f>VLOOKUP(B51,Personal,2,0)</f>
        <v>Mitarbeiter KonsumDarlehen</v>
      </c>
      <c r="D52" s="26"/>
      <c r="E52" s="32">
        <f t="shared" ref="E52:AN52" si="17">VLOOKUP($B51,Personal,3,0)*E51</f>
        <v>2500</v>
      </c>
      <c r="F52" s="32">
        <f t="shared" si="17"/>
        <v>2500</v>
      </c>
      <c r="G52" s="32">
        <f t="shared" si="17"/>
        <v>2500</v>
      </c>
      <c r="H52" s="32">
        <f t="shared" si="17"/>
        <v>2500</v>
      </c>
      <c r="I52" s="32">
        <f t="shared" si="17"/>
        <v>2500</v>
      </c>
      <c r="J52" s="32">
        <f t="shared" si="17"/>
        <v>2500</v>
      </c>
      <c r="K52" s="32">
        <f t="shared" si="17"/>
        <v>2500</v>
      </c>
      <c r="L52" s="32">
        <f t="shared" si="17"/>
        <v>2500</v>
      </c>
      <c r="M52" s="32">
        <f t="shared" si="17"/>
        <v>2500</v>
      </c>
      <c r="N52" s="32">
        <f t="shared" si="17"/>
        <v>2500</v>
      </c>
      <c r="O52" s="32">
        <f t="shared" si="17"/>
        <v>2500</v>
      </c>
      <c r="P52" s="32">
        <f t="shared" si="17"/>
        <v>2500</v>
      </c>
      <c r="Q52" s="32">
        <f t="shared" si="17"/>
        <v>2500</v>
      </c>
      <c r="R52" s="32">
        <f t="shared" si="17"/>
        <v>2500</v>
      </c>
      <c r="S52" s="32">
        <f t="shared" si="17"/>
        <v>2500</v>
      </c>
      <c r="T52" s="32">
        <f t="shared" si="17"/>
        <v>2500</v>
      </c>
      <c r="U52" s="32">
        <f t="shared" si="17"/>
        <v>2500</v>
      </c>
      <c r="V52" s="32">
        <f t="shared" si="17"/>
        <v>2500</v>
      </c>
      <c r="W52" s="32">
        <f t="shared" si="17"/>
        <v>2500</v>
      </c>
      <c r="X52" s="32">
        <f t="shared" si="17"/>
        <v>2500</v>
      </c>
      <c r="Y52" s="32">
        <f t="shared" si="17"/>
        <v>2500</v>
      </c>
      <c r="Z52" s="32">
        <f t="shared" si="17"/>
        <v>2500</v>
      </c>
      <c r="AA52" s="32">
        <f t="shared" si="17"/>
        <v>2500</v>
      </c>
      <c r="AB52" s="32">
        <f t="shared" si="17"/>
        <v>2500</v>
      </c>
      <c r="AC52" s="32">
        <f t="shared" si="17"/>
        <v>2500</v>
      </c>
      <c r="AD52" s="32">
        <f t="shared" si="17"/>
        <v>2500</v>
      </c>
      <c r="AE52" s="32">
        <f t="shared" si="17"/>
        <v>2500</v>
      </c>
      <c r="AF52" s="32">
        <f t="shared" si="17"/>
        <v>2500</v>
      </c>
      <c r="AG52" s="32">
        <f t="shared" si="17"/>
        <v>2500</v>
      </c>
      <c r="AH52" s="32">
        <f t="shared" si="17"/>
        <v>2500</v>
      </c>
      <c r="AI52" s="32">
        <f t="shared" si="17"/>
        <v>2500</v>
      </c>
      <c r="AJ52" s="32">
        <f t="shared" si="17"/>
        <v>2500</v>
      </c>
      <c r="AK52" s="32">
        <f t="shared" si="17"/>
        <v>2500</v>
      </c>
      <c r="AL52" s="32">
        <f t="shared" si="17"/>
        <v>2500</v>
      </c>
      <c r="AM52" s="32">
        <f t="shared" si="17"/>
        <v>2500</v>
      </c>
      <c r="AN52" s="32">
        <f t="shared" si="17"/>
        <v>2500</v>
      </c>
    </row>
    <row r="53" spans="1:47" ht="14.4" x14ac:dyDescent="0.3">
      <c r="C53" s="26" t="s">
        <v>29</v>
      </c>
      <c r="D53" s="26"/>
      <c r="E53" s="32">
        <f t="shared" ref="E53:AN53" si="18">VLOOKUP($B51,Personal,5,0)*E$6*E51*E$24</f>
        <v>3111.1111111111113</v>
      </c>
      <c r="F53" s="32">
        <f t="shared" si="18"/>
        <v>2644.4444444444448</v>
      </c>
      <c r="G53" s="32">
        <f t="shared" si="18"/>
        <v>4200</v>
      </c>
      <c r="H53" s="32">
        <f t="shared" si="18"/>
        <v>5288.8888888888896</v>
      </c>
      <c r="I53" s="32">
        <f t="shared" si="18"/>
        <v>7388.8888888888887</v>
      </c>
      <c r="J53" s="32">
        <f t="shared" si="18"/>
        <v>7000.0000000000009</v>
      </c>
      <c r="K53" s="32">
        <f t="shared" si="18"/>
        <v>11433.333333333334</v>
      </c>
      <c r="L53" s="32">
        <f t="shared" si="18"/>
        <v>11200</v>
      </c>
      <c r="M53" s="32">
        <f t="shared" si="18"/>
        <v>13300</v>
      </c>
      <c r="N53" s="32">
        <f t="shared" si="18"/>
        <v>14777.777777777777</v>
      </c>
      <c r="O53" s="32">
        <f t="shared" si="18"/>
        <v>14000</v>
      </c>
      <c r="P53" s="32">
        <f t="shared" si="18"/>
        <v>11666.666666666668</v>
      </c>
      <c r="Q53" s="32">
        <f t="shared" si="18"/>
        <v>14777.777777777777</v>
      </c>
      <c r="R53" s="32">
        <f t="shared" si="18"/>
        <v>12444.444444444443</v>
      </c>
      <c r="S53" s="32">
        <f t="shared" si="18"/>
        <v>15555.555555555555</v>
      </c>
      <c r="T53" s="32">
        <f t="shared" si="18"/>
        <v>13222.222222222223</v>
      </c>
      <c r="U53" s="32">
        <f t="shared" si="18"/>
        <v>13222.222222222223</v>
      </c>
      <c r="V53" s="32">
        <f t="shared" si="18"/>
        <v>13222.222222222223</v>
      </c>
      <c r="W53" s="32">
        <f t="shared" si="18"/>
        <v>16333.333333333334</v>
      </c>
      <c r="X53" s="32">
        <f t="shared" si="18"/>
        <v>14000</v>
      </c>
      <c r="Y53" s="32">
        <f t="shared" si="18"/>
        <v>15555.555555555555</v>
      </c>
      <c r="Z53" s="32">
        <f t="shared" si="18"/>
        <v>14777.777777777777</v>
      </c>
      <c r="AA53" s="32">
        <f t="shared" si="18"/>
        <v>14777.777777777777</v>
      </c>
      <c r="AB53" s="32">
        <f t="shared" si="18"/>
        <v>13222.222222222223</v>
      </c>
      <c r="AC53" s="32">
        <f t="shared" si="18"/>
        <v>13222.222222222223</v>
      </c>
      <c r="AD53" s="32">
        <f t="shared" si="18"/>
        <v>12444.444444444443</v>
      </c>
      <c r="AE53" s="32">
        <f t="shared" si="18"/>
        <v>16333.333333333334</v>
      </c>
      <c r="AF53" s="32">
        <f t="shared" si="18"/>
        <v>13222.222222222223</v>
      </c>
      <c r="AG53" s="32">
        <f t="shared" si="18"/>
        <v>13222.222222222223</v>
      </c>
      <c r="AH53" s="32">
        <f t="shared" si="18"/>
        <v>13222.222222222223</v>
      </c>
      <c r="AI53" s="32">
        <f t="shared" si="18"/>
        <v>15555.555555555555</v>
      </c>
      <c r="AJ53" s="32">
        <f t="shared" si="18"/>
        <v>14777.777777777777</v>
      </c>
      <c r="AK53" s="32">
        <f t="shared" si="18"/>
        <v>15555.555555555555</v>
      </c>
      <c r="AL53" s="32">
        <f t="shared" si="18"/>
        <v>14000</v>
      </c>
      <c r="AM53" s="32">
        <f t="shared" si="18"/>
        <v>15555.555555555555</v>
      </c>
      <c r="AN53" s="32">
        <f t="shared" si="18"/>
        <v>13222.222222222223</v>
      </c>
    </row>
    <row r="54" spans="1:47" ht="14.4" x14ac:dyDescent="0.3">
      <c r="C54" s="26" t="s">
        <v>30</v>
      </c>
      <c r="D54" s="26"/>
      <c r="E54" s="32">
        <f t="shared" ref="E54:AN54" si="19">IF(VLOOKUP($B51,Personal,5,0)=0,0,VLOOKUP($B51,Personal,4,0)*(E53*12)/VLOOKUP($B51,Personal,5,0)*E51)</f>
        <v>444.44444444444446</v>
      </c>
      <c r="F54" s="32">
        <f t="shared" si="19"/>
        <v>377.77777777777783</v>
      </c>
      <c r="G54" s="32">
        <f t="shared" si="19"/>
        <v>600</v>
      </c>
      <c r="H54" s="32">
        <f t="shared" si="19"/>
        <v>755.55555555555566</v>
      </c>
      <c r="I54" s="32">
        <f t="shared" si="19"/>
        <v>1055.5555555555554</v>
      </c>
      <c r="J54" s="32">
        <f t="shared" si="19"/>
        <v>1000.0000000000002</v>
      </c>
      <c r="K54" s="32">
        <f t="shared" si="19"/>
        <v>1633.3333333333333</v>
      </c>
      <c r="L54" s="32">
        <f t="shared" si="19"/>
        <v>1600</v>
      </c>
      <c r="M54" s="32">
        <f t="shared" si="19"/>
        <v>1900</v>
      </c>
      <c r="N54" s="32">
        <f t="shared" si="19"/>
        <v>2111.1111111111109</v>
      </c>
      <c r="O54" s="32">
        <f t="shared" si="19"/>
        <v>2000</v>
      </c>
      <c r="P54" s="32">
        <f t="shared" si="19"/>
        <v>1666.6666666666667</v>
      </c>
      <c r="Q54" s="32">
        <f t="shared" si="19"/>
        <v>2111.1111111111109</v>
      </c>
      <c r="R54" s="32">
        <f t="shared" si="19"/>
        <v>1777.7777777777776</v>
      </c>
      <c r="S54" s="32">
        <f t="shared" si="19"/>
        <v>2222.2222222222222</v>
      </c>
      <c r="T54" s="32">
        <f t="shared" si="19"/>
        <v>1888.8888888888891</v>
      </c>
      <c r="U54" s="32">
        <f t="shared" si="19"/>
        <v>1888.8888888888891</v>
      </c>
      <c r="V54" s="32">
        <f t="shared" si="19"/>
        <v>1888.8888888888891</v>
      </c>
      <c r="W54" s="32">
        <f t="shared" si="19"/>
        <v>2333.3333333333335</v>
      </c>
      <c r="X54" s="32">
        <f t="shared" si="19"/>
        <v>2000</v>
      </c>
      <c r="Y54" s="32">
        <f t="shared" si="19"/>
        <v>2222.2222222222222</v>
      </c>
      <c r="Z54" s="32">
        <f t="shared" si="19"/>
        <v>2111.1111111111109</v>
      </c>
      <c r="AA54" s="32">
        <f t="shared" si="19"/>
        <v>2111.1111111111109</v>
      </c>
      <c r="AB54" s="32">
        <f t="shared" si="19"/>
        <v>1888.8888888888891</v>
      </c>
      <c r="AC54" s="32">
        <f t="shared" si="19"/>
        <v>1888.8888888888891</v>
      </c>
      <c r="AD54" s="32">
        <f t="shared" si="19"/>
        <v>1777.7777777777776</v>
      </c>
      <c r="AE54" s="32">
        <f t="shared" si="19"/>
        <v>2333.3333333333335</v>
      </c>
      <c r="AF54" s="32">
        <f t="shared" si="19"/>
        <v>1888.8888888888891</v>
      </c>
      <c r="AG54" s="32">
        <f t="shared" si="19"/>
        <v>1888.8888888888891</v>
      </c>
      <c r="AH54" s="32">
        <f t="shared" si="19"/>
        <v>1888.8888888888891</v>
      </c>
      <c r="AI54" s="32">
        <f t="shared" si="19"/>
        <v>2222.2222222222222</v>
      </c>
      <c r="AJ54" s="32">
        <f t="shared" si="19"/>
        <v>2111.1111111111109</v>
      </c>
      <c r="AK54" s="32">
        <f t="shared" si="19"/>
        <v>2222.2222222222222</v>
      </c>
      <c r="AL54" s="32">
        <f t="shared" si="19"/>
        <v>2000</v>
      </c>
      <c r="AM54" s="32">
        <f t="shared" si="19"/>
        <v>2222.2222222222222</v>
      </c>
      <c r="AN54" s="32">
        <f t="shared" si="19"/>
        <v>1888.8888888888891</v>
      </c>
    </row>
    <row r="55" spans="1:47" ht="14.4" x14ac:dyDescent="0.3">
      <c r="B55" s="26"/>
      <c r="C55" s="26" t="s">
        <v>31</v>
      </c>
      <c r="D55" s="26"/>
      <c r="E55" s="32">
        <f t="shared" ref="E55:AN55" si="20">VLOOKUP($B51,Personal,6,0)*SUM(E52,E54)*1</f>
        <v>618.33333333333326</v>
      </c>
      <c r="F55" s="32">
        <f t="shared" si="20"/>
        <v>604.33333333333337</v>
      </c>
      <c r="G55" s="32">
        <f t="shared" si="20"/>
        <v>651</v>
      </c>
      <c r="H55" s="32">
        <f t="shared" si="20"/>
        <v>683.66666666666663</v>
      </c>
      <c r="I55" s="32">
        <f t="shared" si="20"/>
        <v>746.66666666666663</v>
      </c>
      <c r="J55" s="32">
        <f t="shared" si="20"/>
        <v>735</v>
      </c>
      <c r="K55" s="32">
        <f t="shared" si="20"/>
        <v>867.99999999999989</v>
      </c>
      <c r="L55" s="32">
        <f t="shared" si="20"/>
        <v>861</v>
      </c>
      <c r="M55" s="32">
        <f t="shared" si="20"/>
        <v>924</v>
      </c>
      <c r="N55" s="32">
        <f t="shared" si="20"/>
        <v>968.33333333333337</v>
      </c>
      <c r="O55" s="32">
        <f t="shared" si="20"/>
        <v>945</v>
      </c>
      <c r="P55" s="32">
        <f t="shared" si="20"/>
        <v>875</v>
      </c>
      <c r="Q55" s="32">
        <f t="shared" si="20"/>
        <v>968.33333333333337</v>
      </c>
      <c r="R55" s="32">
        <f t="shared" si="20"/>
        <v>898.33333333333326</v>
      </c>
      <c r="S55" s="32">
        <f t="shared" si="20"/>
        <v>991.66666666666674</v>
      </c>
      <c r="T55" s="32">
        <f t="shared" si="20"/>
        <v>921.66666666666663</v>
      </c>
      <c r="U55" s="32">
        <f t="shared" si="20"/>
        <v>921.66666666666663</v>
      </c>
      <c r="V55" s="32">
        <f t="shared" si="20"/>
        <v>921.66666666666663</v>
      </c>
      <c r="W55" s="32">
        <f t="shared" si="20"/>
        <v>1015.0000000000001</v>
      </c>
      <c r="X55" s="32">
        <f t="shared" si="20"/>
        <v>945</v>
      </c>
      <c r="Y55" s="32">
        <f t="shared" si="20"/>
        <v>991.66666666666674</v>
      </c>
      <c r="Z55" s="32">
        <f t="shared" si="20"/>
        <v>968.33333333333337</v>
      </c>
      <c r="AA55" s="32">
        <f t="shared" si="20"/>
        <v>968.33333333333337</v>
      </c>
      <c r="AB55" s="32">
        <f t="shared" si="20"/>
        <v>921.66666666666663</v>
      </c>
      <c r="AC55" s="32">
        <f t="shared" si="20"/>
        <v>921.66666666666663</v>
      </c>
      <c r="AD55" s="32">
        <f t="shared" si="20"/>
        <v>898.33333333333326</v>
      </c>
      <c r="AE55" s="32">
        <f t="shared" si="20"/>
        <v>1015.0000000000001</v>
      </c>
      <c r="AF55" s="32">
        <f t="shared" si="20"/>
        <v>921.66666666666663</v>
      </c>
      <c r="AG55" s="32">
        <f t="shared" si="20"/>
        <v>921.66666666666663</v>
      </c>
      <c r="AH55" s="32">
        <f t="shared" si="20"/>
        <v>921.66666666666663</v>
      </c>
      <c r="AI55" s="32">
        <f t="shared" si="20"/>
        <v>991.66666666666674</v>
      </c>
      <c r="AJ55" s="32">
        <f t="shared" si="20"/>
        <v>968.33333333333337</v>
      </c>
      <c r="AK55" s="32">
        <f t="shared" si="20"/>
        <v>991.66666666666674</v>
      </c>
      <c r="AL55" s="32">
        <f t="shared" si="20"/>
        <v>945</v>
      </c>
      <c r="AM55" s="32">
        <f t="shared" si="20"/>
        <v>991.66666666666674</v>
      </c>
      <c r="AN55" s="32">
        <f t="shared" si="20"/>
        <v>921.66666666666663</v>
      </c>
    </row>
    <row r="56" spans="1:47" ht="5.25" customHeight="1" x14ac:dyDescent="0.25">
      <c r="A56" s="4"/>
      <c r="B56" s="4"/>
      <c r="C56" s="4"/>
      <c r="D56" s="4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6"/>
      <c r="AP56" s="6"/>
      <c r="AQ56" s="6"/>
      <c r="AR56" s="6"/>
      <c r="AS56" s="6"/>
      <c r="AT56" s="6"/>
      <c r="AU56" s="6"/>
    </row>
    <row r="57" spans="1:47" ht="14.4" x14ac:dyDescent="0.3">
      <c r="B57" s="26" t="s">
        <v>34</v>
      </c>
      <c r="C57" s="26"/>
      <c r="D57" s="26"/>
      <c r="E57" s="31">
        <v>1</v>
      </c>
      <c r="F57" s="31">
        <v>1</v>
      </c>
      <c r="G57" s="31">
        <v>1</v>
      </c>
      <c r="H57" s="31">
        <v>1</v>
      </c>
      <c r="I57" s="31">
        <v>1</v>
      </c>
      <c r="J57" s="31">
        <v>1</v>
      </c>
      <c r="K57" s="31">
        <v>1</v>
      </c>
      <c r="L57" s="31">
        <v>1</v>
      </c>
      <c r="M57" s="31">
        <v>1</v>
      </c>
      <c r="N57" s="31">
        <v>1</v>
      </c>
      <c r="O57" s="31">
        <v>1</v>
      </c>
      <c r="P57" s="31">
        <v>1</v>
      </c>
      <c r="Q57" s="31">
        <v>1</v>
      </c>
      <c r="R57" s="31">
        <v>1</v>
      </c>
      <c r="S57" s="31">
        <v>1</v>
      </c>
      <c r="T57" s="31">
        <v>1</v>
      </c>
      <c r="U57" s="31">
        <v>1</v>
      </c>
      <c r="V57" s="31">
        <v>1</v>
      </c>
      <c r="W57" s="31">
        <v>1</v>
      </c>
      <c r="X57" s="31">
        <v>1</v>
      </c>
      <c r="Y57" s="31">
        <v>1</v>
      </c>
      <c r="Z57" s="31">
        <v>1</v>
      </c>
      <c r="AA57" s="31">
        <v>1</v>
      </c>
      <c r="AB57" s="31">
        <v>1</v>
      </c>
      <c r="AC57" s="31">
        <v>1</v>
      </c>
      <c r="AD57" s="31">
        <v>1</v>
      </c>
      <c r="AE57" s="31">
        <v>1</v>
      </c>
      <c r="AF57" s="31">
        <v>1</v>
      </c>
      <c r="AG57" s="31">
        <v>1</v>
      </c>
      <c r="AH57" s="31">
        <v>1</v>
      </c>
      <c r="AI57" s="31">
        <v>1</v>
      </c>
      <c r="AJ57" s="31">
        <v>1</v>
      </c>
      <c r="AK57" s="31">
        <v>1</v>
      </c>
      <c r="AL57" s="31">
        <v>1</v>
      </c>
      <c r="AM57" s="31">
        <v>1</v>
      </c>
      <c r="AN57" s="31">
        <v>1</v>
      </c>
    </row>
    <row r="58" spans="1:47" ht="14.4" x14ac:dyDescent="0.3">
      <c r="C58" s="26" t="str">
        <f>VLOOKUP(B57,Personal,2,0)</f>
        <v>Mitarbeiter Innendesign</v>
      </c>
      <c r="D58" s="26"/>
      <c r="E58" s="32">
        <f t="shared" ref="E58:AN58" si="21">VLOOKUP($B57,Personal,3,0)*E57</f>
        <v>2500</v>
      </c>
      <c r="F58" s="32">
        <f t="shared" si="21"/>
        <v>2500</v>
      </c>
      <c r="G58" s="32">
        <f t="shared" si="21"/>
        <v>2500</v>
      </c>
      <c r="H58" s="32">
        <f t="shared" si="21"/>
        <v>2500</v>
      </c>
      <c r="I58" s="32">
        <f t="shared" si="21"/>
        <v>2500</v>
      </c>
      <c r="J58" s="32">
        <f t="shared" si="21"/>
        <v>2500</v>
      </c>
      <c r="K58" s="32">
        <f t="shared" si="21"/>
        <v>2500</v>
      </c>
      <c r="L58" s="32">
        <f t="shared" si="21"/>
        <v>2500</v>
      </c>
      <c r="M58" s="32">
        <f t="shared" si="21"/>
        <v>2500</v>
      </c>
      <c r="N58" s="32">
        <f t="shared" si="21"/>
        <v>2500</v>
      </c>
      <c r="O58" s="32">
        <f t="shared" si="21"/>
        <v>2500</v>
      </c>
      <c r="P58" s="32">
        <f t="shared" si="21"/>
        <v>2500</v>
      </c>
      <c r="Q58" s="32">
        <f t="shared" si="21"/>
        <v>2500</v>
      </c>
      <c r="R58" s="32">
        <f t="shared" si="21"/>
        <v>2500</v>
      </c>
      <c r="S58" s="32">
        <f t="shared" si="21"/>
        <v>2500</v>
      </c>
      <c r="T58" s="32">
        <f t="shared" si="21"/>
        <v>2500</v>
      </c>
      <c r="U58" s="32">
        <f t="shared" si="21"/>
        <v>2500</v>
      </c>
      <c r="V58" s="32">
        <f t="shared" si="21"/>
        <v>2500</v>
      </c>
      <c r="W58" s="32">
        <f t="shared" si="21"/>
        <v>2500</v>
      </c>
      <c r="X58" s="32">
        <f t="shared" si="21"/>
        <v>2500</v>
      </c>
      <c r="Y58" s="32">
        <f t="shared" si="21"/>
        <v>2500</v>
      </c>
      <c r="Z58" s="32">
        <f t="shared" si="21"/>
        <v>2500</v>
      </c>
      <c r="AA58" s="32">
        <f t="shared" si="21"/>
        <v>2500</v>
      </c>
      <c r="AB58" s="32">
        <f t="shared" si="21"/>
        <v>2500</v>
      </c>
      <c r="AC58" s="32">
        <f t="shared" si="21"/>
        <v>2500</v>
      </c>
      <c r="AD58" s="32">
        <f t="shared" si="21"/>
        <v>2500</v>
      </c>
      <c r="AE58" s="32">
        <f t="shared" si="21"/>
        <v>2500</v>
      </c>
      <c r="AF58" s="32">
        <f t="shared" si="21"/>
        <v>2500</v>
      </c>
      <c r="AG58" s="32">
        <f t="shared" si="21"/>
        <v>2500</v>
      </c>
      <c r="AH58" s="32">
        <f t="shared" si="21"/>
        <v>2500</v>
      </c>
      <c r="AI58" s="32">
        <f t="shared" si="21"/>
        <v>2500</v>
      </c>
      <c r="AJ58" s="32">
        <f t="shared" si="21"/>
        <v>2500</v>
      </c>
      <c r="AK58" s="32">
        <f t="shared" si="21"/>
        <v>2500</v>
      </c>
      <c r="AL58" s="32">
        <f t="shared" si="21"/>
        <v>2500</v>
      </c>
      <c r="AM58" s="32">
        <f t="shared" si="21"/>
        <v>2500</v>
      </c>
      <c r="AN58" s="32">
        <f t="shared" si="21"/>
        <v>2500</v>
      </c>
    </row>
    <row r="59" spans="1:47" ht="14.4" x14ac:dyDescent="0.3">
      <c r="C59" s="26" t="s">
        <v>29</v>
      </c>
      <c r="D59" s="26"/>
      <c r="E59" s="32">
        <f t="shared" ref="E59:AN59" si="22">VLOOKUP($B57,Personal,5,0)*E$6*E57*E$29</f>
        <v>3703.7037037037039</v>
      </c>
      <c r="F59" s="32">
        <f t="shared" si="22"/>
        <v>3148.1481481481483</v>
      </c>
      <c r="G59" s="32">
        <f t="shared" si="22"/>
        <v>4999.9999999999991</v>
      </c>
      <c r="H59" s="32">
        <f t="shared" si="22"/>
        <v>6296.2962962962965</v>
      </c>
      <c r="I59" s="32">
        <f t="shared" si="22"/>
        <v>8796.2962962962956</v>
      </c>
      <c r="J59" s="32">
        <f t="shared" si="22"/>
        <v>8333.3333333333321</v>
      </c>
      <c r="K59" s="32">
        <f t="shared" si="22"/>
        <v>13611.111111111111</v>
      </c>
      <c r="L59" s="32">
        <f t="shared" si="22"/>
        <v>13333.333333333332</v>
      </c>
      <c r="M59" s="32">
        <f t="shared" si="22"/>
        <v>17592.592592592591</v>
      </c>
      <c r="N59" s="32">
        <f t="shared" si="22"/>
        <v>17592.592592592591</v>
      </c>
      <c r="O59" s="32">
        <f t="shared" si="22"/>
        <v>16666.666666666664</v>
      </c>
      <c r="P59" s="32">
        <f t="shared" si="22"/>
        <v>13888.888888888889</v>
      </c>
      <c r="Q59" s="32">
        <f t="shared" si="22"/>
        <v>17592.592592592591</v>
      </c>
      <c r="R59" s="32">
        <f t="shared" si="22"/>
        <v>14814.814814814814</v>
      </c>
      <c r="S59" s="32">
        <f t="shared" si="22"/>
        <v>18518.518518518518</v>
      </c>
      <c r="T59" s="32">
        <f t="shared" si="22"/>
        <v>15740.740740740741</v>
      </c>
      <c r="U59" s="32">
        <f t="shared" si="22"/>
        <v>15740.740740740741</v>
      </c>
      <c r="V59" s="32">
        <f t="shared" si="22"/>
        <v>15740.740740740741</v>
      </c>
      <c r="W59" s="32">
        <f t="shared" si="22"/>
        <v>19444.444444444445</v>
      </c>
      <c r="X59" s="32">
        <f t="shared" si="22"/>
        <v>16666.666666666664</v>
      </c>
      <c r="Y59" s="32">
        <f t="shared" si="22"/>
        <v>18518.518518518518</v>
      </c>
      <c r="Z59" s="32">
        <f t="shared" si="22"/>
        <v>17592.592592592591</v>
      </c>
      <c r="AA59" s="32">
        <f t="shared" si="22"/>
        <v>17592.592592592591</v>
      </c>
      <c r="AB59" s="32">
        <f t="shared" si="22"/>
        <v>15740.740740740741</v>
      </c>
      <c r="AC59" s="32">
        <f t="shared" si="22"/>
        <v>15740.740740740741</v>
      </c>
      <c r="AD59" s="32">
        <f t="shared" si="22"/>
        <v>14814.814814814814</v>
      </c>
      <c r="AE59" s="32">
        <f t="shared" si="22"/>
        <v>19444.444444444445</v>
      </c>
      <c r="AF59" s="32">
        <f t="shared" si="22"/>
        <v>15740.740740740741</v>
      </c>
      <c r="AG59" s="32">
        <f t="shared" si="22"/>
        <v>15740.740740740741</v>
      </c>
      <c r="AH59" s="32">
        <f t="shared" si="22"/>
        <v>15740.740740740741</v>
      </c>
      <c r="AI59" s="32">
        <f t="shared" si="22"/>
        <v>18518.518518518518</v>
      </c>
      <c r="AJ59" s="32">
        <f t="shared" si="22"/>
        <v>17592.592592592591</v>
      </c>
      <c r="AK59" s="32">
        <f t="shared" si="22"/>
        <v>18518.518518518518</v>
      </c>
      <c r="AL59" s="32">
        <f t="shared" si="22"/>
        <v>16666.666666666664</v>
      </c>
      <c r="AM59" s="32">
        <f t="shared" si="22"/>
        <v>18518.518518518518</v>
      </c>
      <c r="AN59" s="32">
        <f t="shared" si="22"/>
        <v>15740.740740740741</v>
      </c>
    </row>
    <row r="60" spans="1:47" ht="14.4" x14ac:dyDescent="0.3">
      <c r="C60" s="26" t="s">
        <v>30</v>
      </c>
      <c r="D60" s="26"/>
      <c r="E60" s="32">
        <f t="shared" ref="E60:AN60" si="23">IF(VLOOKUP($B57,Personal,5,0)=0,0,VLOOKUP($B57,Personal,4,0)*(E59*12)/VLOOKUP($B57,Personal,5,0)*E57)</f>
        <v>444.44444444444446</v>
      </c>
      <c r="F60" s="32">
        <f t="shared" si="23"/>
        <v>377.77777777777783</v>
      </c>
      <c r="G60" s="32">
        <f t="shared" si="23"/>
        <v>599.99999999999989</v>
      </c>
      <c r="H60" s="32">
        <f t="shared" si="23"/>
        <v>755.55555555555566</v>
      </c>
      <c r="I60" s="32">
        <f t="shared" si="23"/>
        <v>1055.5555555555554</v>
      </c>
      <c r="J60" s="32">
        <f t="shared" si="23"/>
        <v>999.99999999999989</v>
      </c>
      <c r="K60" s="32">
        <f t="shared" si="23"/>
        <v>1633.3333333333335</v>
      </c>
      <c r="L60" s="32">
        <f t="shared" si="23"/>
        <v>1600</v>
      </c>
      <c r="M60" s="32">
        <f t="shared" si="23"/>
        <v>2111.1111111111109</v>
      </c>
      <c r="N60" s="32">
        <f t="shared" si="23"/>
        <v>2111.1111111111109</v>
      </c>
      <c r="O60" s="32">
        <f t="shared" si="23"/>
        <v>1999.9999999999998</v>
      </c>
      <c r="P60" s="32">
        <f t="shared" si="23"/>
        <v>1666.6666666666665</v>
      </c>
      <c r="Q60" s="32">
        <f t="shared" si="23"/>
        <v>2111.1111111111109</v>
      </c>
      <c r="R60" s="32">
        <f t="shared" si="23"/>
        <v>1777.7777777777776</v>
      </c>
      <c r="S60" s="32">
        <f t="shared" si="23"/>
        <v>2222.2222222222222</v>
      </c>
      <c r="T60" s="32">
        <f t="shared" si="23"/>
        <v>1888.8888888888887</v>
      </c>
      <c r="U60" s="32">
        <f t="shared" si="23"/>
        <v>1888.8888888888887</v>
      </c>
      <c r="V60" s="32">
        <f t="shared" si="23"/>
        <v>1888.8888888888887</v>
      </c>
      <c r="W60" s="32">
        <f t="shared" si="23"/>
        <v>2333.3333333333335</v>
      </c>
      <c r="X60" s="32">
        <f t="shared" si="23"/>
        <v>1999.9999999999998</v>
      </c>
      <c r="Y60" s="32">
        <f t="shared" si="23"/>
        <v>2222.2222222222222</v>
      </c>
      <c r="Z60" s="32">
        <f t="shared" si="23"/>
        <v>2111.1111111111109</v>
      </c>
      <c r="AA60" s="32">
        <f t="shared" si="23"/>
        <v>2111.1111111111109</v>
      </c>
      <c r="AB60" s="32">
        <f t="shared" si="23"/>
        <v>1888.8888888888887</v>
      </c>
      <c r="AC60" s="32">
        <f t="shared" si="23"/>
        <v>1888.8888888888887</v>
      </c>
      <c r="AD60" s="32">
        <f t="shared" si="23"/>
        <v>1777.7777777777776</v>
      </c>
      <c r="AE60" s="32">
        <f t="shared" si="23"/>
        <v>2333.3333333333335</v>
      </c>
      <c r="AF60" s="32">
        <f t="shared" si="23"/>
        <v>1888.8888888888887</v>
      </c>
      <c r="AG60" s="32">
        <f t="shared" si="23"/>
        <v>1888.8888888888887</v>
      </c>
      <c r="AH60" s="32">
        <f t="shared" si="23"/>
        <v>1888.8888888888887</v>
      </c>
      <c r="AI60" s="32">
        <f t="shared" si="23"/>
        <v>2222.2222222222222</v>
      </c>
      <c r="AJ60" s="32">
        <f t="shared" si="23"/>
        <v>2111.1111111111109</v>
      </c>
      <c r="AK60" s="32">
        <f t="shared" si="23"/>
        <v>2222.2222222222222</v>
      </c>
      <c r="AL60" s="32">
        <f t="shared" si="23"/>
        <v>1999.9999999999998</v>
      </c>
      <c r="AM60" s="32">
        <f t="shared" si="23"/>
        <v>2222.2222222222222</v>
      </c>
      <c r="AN60" s="32">
        <f t="shared" si="23"/>
        <v>1888.8888888888887</v>
      </c>
    </row>
    <row r="61" spans="1:47" ht="14.4" x14ac:dyDescent="0.3">
      <c r="B61" s="26"/>
      <c r="C61" s="26" t="s">
        <v>31</v>
      </c>
      <c r="D61" s="26"/>
      <c r="E61" s="32">
        <f t="shared" ref="E61:AN61" si="24">VLOOKUP($B57,Personal,6,0)*SUM(E58,E60)*1</f>
        <v>618.33333333333326</v>
      </c>
      <c r="F61" s="32">
        <f t="shared" si="24"/>
        <v>604.33333333333337</v>
      </c>
      <c r="G61" s="32">
        <f t="shared" si="24"/>
        <v>651</v>
      </c>
      <c r="H61" s="32">
        <f t="shared" si="24"/>
        <v>683.66666666666663</v>
      </c>
      <c r="I61" s="32">
        <f t="shared" si="24"/>
        <v>746.66666666666663</v>
      </c>
      <c r="J61" s="32">
        <f t="shared" si="24"/>
        <v>735</v>
      </c>
      <c r="K61" s="32">
        <f t="shared" si="24"/>
        <v>868.00000000000011</v>
      </c>
      <c r="L61" s="32">
        <f t="shared" si="24"/>
        <v>861</v>
      </c>
      <c r="M61" s="32">
        <f t="shared" si="24"/>
        <v>968.33333333333337</v>
      </c>
      <c r="N61" s="32">
        <f t="shared" si="24"/>
        <v>968.33333333333337</v>
      </c>
      <c r="O61" s="32">
        <f t="shared" si="24"/>
        <v>945</v>
      </c>
      <c r="P61" s="32">
        <f t="shared" si="24"/>
        <v>874.99999999999989</v>
      </c>
      <c r="Q61" s="32">
        <f t="shared" si="24"/>
        <v>968.33333333333337</v>
      </c>
      <c r="R61" s="32">
        <f t="shared" si="24"/>
        <v>898.33333333333326</v>
      </c>
      <c r="S61" s="32">
        <f t="shared" si="24"/>
        <v>991.66666666666674</v>
      </c>
      <c r="T61" s="32">
        <f t="shared" si="24"/>
        <v>921.66666666666663</v>
      </c>
      <c r="U61" s="32">
        <f t="shared" si="24"/>
        <v>921.66666666666663</v>
      </c>
      <c r="V61" s="32">
        <f t="shared" si="24"/>
        <v>921.66666666666663</v>
      </c>
      <c r="W61" s="32">
        <f t="shared" si="24"/>
        <v>1015.0000000000001</v>
      </c>
      <c r="X61" s="32">
        <f t="shared" si="24"/>
        <v>945</v>
      </c>
      <c r="Y61" s="32">
        <f t="shared" si="24"/>
        <v>991.66666666666674</v>
      </c>
      <c r="Z61" s="32">
        <f t="shared" si="24"/>
        <v>968.33333333333337</v>
      </c>
      <c r="AA61" s="32">
        <f t="shared" si="24"/>
        <v>968.33333333333337</v>
      </c>
      <c r="AB61" s="32">
        <f t="shared" si="24"/>
        <v>921.66666666666663</v>
      </c>
      <c r="AC61" s="32">
        <f t="shared" si="24"/>
        <v>921.66666666666663</v>
      </c>
      <c r="AD61" s="32">
        <f t="shared" si="24"/>
        <v>898.33333333333326</v>
      </c>
      <c r="AE61" s="32">
        <f t="shared" si="24"/>
        <v>1015.0000000000001</v>
      </c>
      <c r="AF61" s="32">
        <f t="shared" si="24"/>
        <v>921.66666666666663</v>
      </c>
      <c r="AG61" s="32">
        <f t="shared" si="24"/>
        <v>921.66666666666663</v>
      </c>
      <c r="AH61" s="32">
        <f t="shared" si="24"/>
        <v>921.66666666666663</v>
      </c>
      <c r="AI61" s="32">
        <f t="shared" si="24"/>
        <v>991.66666666666674</v>
      </c>
      <c r="AJ61" s="32">
        <f t="shared" si="24"/>
        <v>968.33333333333337</v>
      </c>
      <c r="AK61" s="32">
        <f t="shared" si="24"/>
        <v>991.66666666666674</v>
      </c>
      <c r="AL61" s="32">
        <f t="shared" si="24"/>
        <v>945</v>
      </c>
      <c r="AM61" s="32">
        <f t="shared" si="24"/>
        <v>991.66666666666674</v>
      </c>
      <c r="AN61" s="32">
        <f t="shared" si="24"/>
        <v>921.66666666666663</v>
      </c>
    </row>
    <row r="62" spans="1:47" ht="5.25" customHeight="1" x14ac:dyDescent="0.25">
      <c r="A62" s="4"/>
      <c r="B62" s="4"/>
      <c r="C62" s="4"/>
      <c r="D62" s="4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6"/>
      <c r="AP62" s="6"/>
      <c r="AQ62" s="6"/>
      <c r="AR62" s="6"/>
      <c r="AS62" s="6"/>
      <c r="AT62" s="6"/>
      <c r="AU62" s="6"/>
    </row>
    <row r="63" spans="1:47" ht="14.4" x14ac:dyDescent="0.3">
      <c r="B63" s="26" t="s">
        <v>35</v>
      </c>
      <c r="C63" s="26"/>
      <c r="D63" s="26"/>
      <c r="E63" s="31">
        <v>1</v>
      </c>
      <c r="F63" s="31">
        <v>1</v>
      </c>
      <c r="G63" s="31">
        <v>1</v>
      </c>
      <c r="H63" s="31">
        <v>1</v>
      </c>
      <c r="I63" s="31">
        <v>1</v>
      </c>
      <c r="J63" s="31">
        <v>1</v>
      </c>
      <c r="K63" s="31">
        <v>1</v>
      </c>
      <c r="L63" s="31">
        <v>1</v>
      </c>
      <c r="M63" s="31">
        <v>1</v>
      </c>
      <c r="N63" s="31">
        <v>1</v>
      </c>
      <c r="O63" s="31">
        <v>1</v>
      </c>
      <c r="P63" s="31">
        <v>1</v>
      </c>
      <c r="Q63" s="31">
        <v>1</v>
      </c>
      <c r="R63" s="31">
        <v>1</v>
      </c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7" ht="14.4" x14ac:dyDescent="0.3">
      <c r="C64" s="26" t="str">
        <f>VLOOKUP(B63,Personal,2,0)</f>
        <v>Assistenz</v>
      </c>
      <c r="D64" s="26"/>
      <c r="E64" s="32">
        <f t="shared" ref="E64:AN64" si="25">VLOOKUP($B63,Personal,3,0)*E63</f>
        <v>2200</v>
      </c>
      <c r="F64" s="32">
        <f t="shared" si="25"/>
        <v>2200</v>
      </c>
      <c r="G64" s="32">
        <f t="shared" si="25"/>
        <v>2200</v>
      </c>
      <c r="H64" s="32">
        <f t="shared" si="25"/>
        <v>2200</v>
      </c>
      <c r="I64" s="32">
        <f t="shared" si="25"/>
        <v>2200</v>
      </c>
      <c r="J64" s="32">
        <f t="shared" si="25"/>
        <v>2200</v>
      </c>
      <c r="K64" s="32">
        <f t="shared" si="25"/>
        <v>2200</v>
      </c>
      <c r="L64" s="32">
        <f t="shared" si="25"/>
        <v>2200</v>
      </c>
      <c r="M64" s="32">
        <f t="shared" si="25"/>
        <v>2200</v>
      </c>
      <c r="N64" s="32">
        <f t="shared" si="25"/>
        <v>2200</v>
      </c>
      <c r="O64" s="32">
        <f t="shared" si="25"/>
        <v>2200</v>
      </c>
      <c r="P64" s="32">
        <f t="shared" si="25"/>
        <v>2200</v>
      </c>
      <c r="Q64" s="32">
        <f t="shared" si="25"/>
        <v>2200</v>
      </c>
      <c r="R64" s="32">
        <f t="shared" si="25"/>
        <v>2200</v>
      </c>
      <c r="S64" s="32">
        <f t="shared" si="25"/>
        <v>0</v>
      </c>
      <c r="T64" s="32">
        <f t="shared" si="25"/>
        <v>0</v>
      </c>
      <c r="U64" s="32">
        <f t="shared" si="25"/>
        <v>0</v>
      </c>
      <c r="V64" s="32">
        <f t="shared" si="25"/>
        <v>0</v>
      </c>
      <c r="W64" s="32">
        <f t="shared" si="25"/>
        <v>0</v>
      </c>
      <c r="X64" s="32">
        <f t="shared" si="25"/>
        <v>0</v>
      </c>
      <c r="Y64" s="32">
        <f t="shared" si="25"/>
        <v>0</v>
      </c>
      <c r="Z64" s="32">
        <f t="shared" si="25"/>
        <v>0</v>
      </c>
      <c r="AA64" s="32">
        <f t="shared" si="25"/>
        <v>0</v>
      </c>
      <c r="AB64" s="32">
        <f t="shared" si="25"/>
        <v>0</v>
      </c>
      <c r="AC64" s="32">
        <f t="shared" si="25"/>
        <v>0</v>
      </c>
      <c r="AD64" s="32">
        <f t="shared" si="25"/>
        <v>0</v>
      </c>
      <c r="AE64" s="32">
        <f t="shared" si="25"/>
        <v>0</v>
      </c>
      <c r="AF64" s="32">
        <f t="shared" si="25"/>
        <v>0</v>
      </c>
      <c r="AG64" s="32">
        <f t="shared" si="25"/>
        <v>0</v>
      </c>
      <c r="AH64" s="32">
        <f t="shared" si="25"/>
        <v>0</v>
      </c>
      <c r="AI64" s="32">
        <f t="shared" si="25"/>
        <v>0</v>
      </c>
      <c r="AJ64" s="32">
        <f t="shared" si="25"/>
        <v>0</v>
      </c>
      <c r="AK64" s="32">
        <f t="shared" si="25"/>
        <v>0</v>
      </c>
      <c r="AL64" s="32">
        <f t="shared" si="25"/>
        <v>0</v>
      </c>
      <c r="AM64" s="32">
        <f t="shared" si="25"/>
        <v>0</v>
      </c>
      <c r="AN64" s="32">
        <f t="shared" si="25"/>
        <v>0</v>
      </c>
    </row>
    <row r="65" spans="1:47" ht="14.4" x14ac:dyDescent="0.3">
      <c r="C65" s="26" t="s">
        <v>29</v>
      </c>
      <c r="D65" s="26"/>
      <c r="E65" s="32">
        <f t="shared" ref="E65:AN65" si="26">VLOOKUP($B63,Personal,5,0)*E$6*E63*E$33</f>
        <v>0</v>
      </c>
      <c r="F65" s="32">
        <f t="shared" si="26"/>
        <v>0</v>
      </c>
      <c r="G65" s="32">
        <f t="shared" si="26"/>
        <v>0</v>
      </c>
      <c r="H65" s="32">
        <f t="shared" si="26"/>
        <v>0</v>
      </c>
      <c r="I65" s="32">
        <f t="shared" si="26"/>
        <v>0</v>
      </c>
      <c r="J65" s="32">
        <f t="shared" si="26"/>
        <v>0</v>
      </c>
      <c r="K65" s="32">
        <f t="shared" si="26"/>
        <v>0</v>
      </c>
      <c r="L65" s="32">
        <f t="shared" si="26"/>
        <v>0</v>
      </c>
      <c r="M65" s="32">
        <f t="shared" si="26"/>
        <v>0</v>
      </c>
      <c r="N65" s="32">
        <f t="shared" si="26"/>
        <v>0</v>
      </c>
      <c r="O65" s="32">
        <f t="shared" si="26"/>
        <v>0</v>
      </c>
      <c r="P65" s="32">
        <f t="shared" si="26"/>
        <v>0</v>
      </c>
      <c r="Q65" s="32">
        <f t="shared" si="26"/>
        <v>0</v>
      </c>
      <c r="R65" s="32">
        <f t="shared" si="26"/>
        <v>0</v>
      </c>
      <c r="S65" s="32">
        <f t="shared" si="26"/>
        <v>0</v>
      </c>
      <c r="T65" s="32">
        <f t="shared" si="26"/>
        <v>0</v>
      </c>
      <c r="U65" s="32">
        <f t="shared" si="26"/>
        <v>0</v>
      </c>
      <c r="V65" s="32">
        <f t="shared" si="26"/>
        <v>0</v>
      </c>
      <c r="W65" s="32">
        <f t="shared" si="26"/>
        <v>0</v>
      </c>
      <c r="X65" s="32">
        <f t="shared" si="26"/>
        <v>0</v>
      </c>
      <c r="Y65" s="32">
        <f t="shared" si="26"/>
        <v>0</v>
      </c>
      <c r="Z65" s="32">
        <f t="shared" si="26"/>
        <v>0</v>
      </c>
      <c r="AA65" s="32">
        <f t="shared" si="26"/>
        <v>0</v>
      </c>
      <c r="AB65" s="32">
        <f t="shared" si="26"/>
        <v>0</v>
      </c>
      <c r="AC65" s="32">
        <f t="shared" si="26"/>
        <v>0</v>
      </c>
      <c r="AD65" s="32">
        <f t="shared" si="26"/>
        <v>0</v>
      </c>
      <c r="AE65" s="32">
        <f t="shared" si="26"/>
        <v>0</v>
      </c>
      <c r="AF65" s="32">
        <f t="shared" si="26"/>
        <v>0</v>
      </c>
      <c r="AG65" s="32">
        <f t="shared" si="26"/>
        <v>0</v>
      </c>
      <c r="AH65" s="32">
        <f t="shared" si="26"/>
        <v>0</v>
      </c>
      <c r="AI65" s="32">
        <f t="shared" si="26"/>
        <v>0</v>
      </c>
      <c r="AJ65" s="32">
        <f t="shared" si="26"/>
        <v>0</v>
      </c>
      <c r="AK65" s="32">
        <f t="shared" si="26"/>
        <v>0</v>
      </c>
      <c r="AL65" s="32">
        <f t="shared" si="26"/>
        <v>0</v>
      </c>
      <c r="AM65" s="32">
        <f t="shared" si="26"/>
        <v>0</v>
      </c>
      <c r="AN65" s="32">
        <f t="shared" si="26"/>
        <v>0</v>
      </c>
    </row>
    <row r="66" spans="1:47" ht="14.4" x14ac:dyDescent="0.3">
      <c r="C66" s="26" t="s">
        <v>30</v>
      </c>
      <c r="D66" s="26"/>
      <c r="E66" s="32">
        <f t="shared" ref="E66:AN66" si="27">IF(VLOOKUP($B63,Personal,5,0)=0,0,VLOOKUP($B63,Personal,4,0)*(E65*12)/VLOOKUP($B63,Personal,5,0)*E63)</f>
        <v>0</v>
      </c>
      <c r="F66" s="32">
        <f t="shared" si="27"/>
        <v>0</v>
      </c>
      <c r="G66" s="32">
        <f t="shared" si="27"/>
        <v>0</v>
      </c>
      <c r="H66" s="32">
        <f t="shared" si="27"/>
        <v>0</v>
      </c>
      <c r="I66" s="32">
        <f t="shared" si="27"/>
        <v>0</v>
      </c>
      <c r="J66" s="32">
        <f t="shared" si="27"/>
        <v>0</v>
      </c>
      <c r="K66" s="32">
        <f t="shared" si="27"/>
        <v>0</v>
      </c>
      <c r="L66" s="32">
        <f t="shared" si="27"/>
        <v>0</v>
      </c>
      <c r="M66" s="32">
        <f t="shared" si="27"/>
        <v>0</v>
      </c>
      <c r="N66" s="32">
        <f t="shared" si="27"/>
        <v>0</v>
      </c>
      <c r="O66" s="32">
        <f t="shared" si="27"/>
        <v>0</v>
      </c>
      <c r="P66" s="32">
        <f t="shared" si="27"/>
        <v>0</v>
      </c>
      <c r="Q66" s="32">
        <f t="shared" si="27"/>
        <v>0</v>
      </c>
      <c r="R66" s="32">
        <f t="shared" si="27"/>
        <v>0</v>
      </c>
      <c r="S66" s="32">
        <f t="shared" si="27"/>
        <v>0</v>
      </c>
      <c r="T66" s="32">
        <f t="shared" si="27"/>
        <v>0</v>
      </c>
      <c r="U66" s="32">
        <f t="shared" si="27"/>
        <v>0</v>
      </c>
      <c r="V66" s="32">
        <f t="shared" si="27"/>
        <v>0</v>
      </c>
      <c r="W66" s="32">
        <f t="shared" si="27"/>
        <v>0</v>
      </c>
      <c r="X66" s="32">
        <f t="shared" si="27"/>
        <v>0</v>
      </c>
      <c r="Y66" s="32">
        <f t="shared" si="27"/>
        <v>0</v>
      </c>
      <c r="Z66" s="32">
        <f t="shared" si="27"/>
        <v>0</v>
      </c>
      <c r="AA66" s="32">
        <f t="shared" si="27"/>
        <v>0</v>
      </c>
      <c r="AB66" s="32">
        <f t="shared" si="27"/>
        <v>0</v>
      </c>
      <c r="AC66" s="32">
        <f t="shared" si="27"/>
        <v>0</v>
      </c>
      <c r="AD66" s="32">
        <f t="shared" si="27"/>
        <v>0</v>
      </c>
      <c r="AE66" s="32">
        <f t="shared" si="27"/>
        <v>0</v>
      </c>
      <c r="AF66" s="32">
        <f t="shared" si="27"/>
        <v>0</v>
      </c>
      <c r="AG66" s="32">
        <f t="shared" si="27"/>
        <v>0</v>
      </c>
      <c r="AH66" s="32">
        <f t="shared" si="27"/>
        <v>0</v>
      </c>
      <c r="AI66" s="32">
        <f t="shared" si="27"/>
        <v>0</v>
      </c>
      <c r="AJ66" s="32">
        <f t="shared" si="27"/>
        <v>0</v>
      </c>
      <c r="AK66" s="32">
        <f t="shared" si="27"/>
        <v>0</v>
      </c>
      <c r="AL66" s="32">
        <f t="shared" si="27"/>
        <v>0</v>
      </c>
      <c r="AM66" s="32">
        <f t="shared" si="27"/>
        <v>0</v>
      </c>
      <c r="AN66" s="32">
        <f t="shared" si="27"/>
        <v>0</v>
      </c>
    </row>
    <row r="67" spans="1:47" ht="14.4" x14ac:dyDescent="0.3">
      <c r="B67" s="26"/>
      <c r="C67" s="26" t="s">
        <v>31</v>
      </c>
      <c r="D67" s="26"/>
      <c r="E67" s="32">
        <f t="shared" ref="E67:AN67" si="28">VLOOKUP($B63,Personal,6,0)*SUM(E64,E66)*1</f>
        <v>462</v>
      </c>
      <c r="F67" s="32">
        <f t="shared" si="28"/>
        <v>462</v>
      </c>
      <c r="G67" s="32">
        <f t="shared" si="28"/>
        <v>462</v>
      </c>
      <c r="H67" s="32">
        <f t="shared" si="28"/>
        <v>462</v>
      </c>
      <c r="I67" s="32">
        <f t="shared" si="28"/>
        <v>462</v>
      </c>
      <c r="J67" s="32">
        <f t="shared" si="28"/>
        <v>462</v>
      </c>
      <c r="K67" s="32">
        <f t="shared" si="28"/>
        <v>462</v>
      </c>
      <c r="L67" s="32">
        <f t="shared" si="28"/>
        <v>462</v>
      </c>
      <c r="M67" s="32">
        <f t="shared" si="28"/>
        <v>462</v>
      </c>
      <c r="N67" s="32">
        <f t="shared" si="28"/>
        <v>462</v>
      </c>
      <c r="O67" s="32">
        <f t="shared" si="28"/>
        <v>462</v>
      </c>
      <c r="P67" s="32">
        <f t="shared" si="28"/>
        <v>462</v>
      </c>
      <c r="Q67" s="32">
        <f t="shared" si="28"/>
        <v>462</v>
      </c>
      <c r="R67" s="32">
        <f t="shared" si="28"/>
        <v>462</v>
      </c>
      <c r="S67" s="32">
        <f t="shared" si="28"/>
        <v>0</v>
      </c>
      <c r="T67" s="32">
        <f t="shared" si="28"/>
        <v>0</v>
      </c>
      <c r="U67" s="32">
        <f t="shared" si="28"/>
        <v>0</v>
      </c>
      <c r="V67" s="32">
        <f t="shared" si="28"/>
        <v>0</v>
      </c>
      <c r="W67" s="32">
        <f t="shared" si="28"/>
        <v>0</v>
      </c>
      <c r="X67" s="32">
        <f t="shared" si="28"/>
        <v>0</v>
      </c>
      <c r="Y67" s="32">
        <f t="shared" si="28"/>
        <v>0</v>
      </c>
      <c r="Z67" s="32">
        <f t="shared" si="28"/>
        <v>0</v>
      </c>
      <c r="AA67" s="32">
        <f t="shared" si="28"/>
        <v>0</v>
      </c>
      <c r="AB67" s="32">
        <f t="shared" si="28"/>
        <v>0</v>
      </c>
      <c r="AC67" s="32">
        <f t="shared" si="28"/>
        <v>0</v>
      </c>
      <c r="AD67" s="32">
        <f t="shared" si="28"/>
        <v>0</v>
      </c>
      <c r="AE67" s="32">
        <f t="shared" si="28"/>
        <v>0</v>
      </c>
      <c r="AF67" s="32">
        <f t="shared" si="28"/>
        <v>0</v>
      </c>
      <c r="AG67" s="32">
        <f t="shared" si="28"/>
        <v>0</v>
      </c>
      <c r="AH67" s="32">
        <f t="shared" si="28"/>
        <v>0</v>
      </c>
      <c r="AI67" s="32">
        <f t="shared" si="28"/>
        <v>0</v>
      </c>
      <c r="AJ67" s="32">
        <f t="shared" si="28"/>
        <v>0</v>
      </c>
      <c r="AK67" s="32">
        <f t="shared" si="28"/>
        <v>0</v>
      </c>
      <c r="AL67" s="32">
        <f t="shared" si="28"/>
        <v>0</v>
      </c>
      <c r="AM67" s="32">
        <f t="shared" si="28"/>
        <v>0</v>
      </c>
      <c r="AN67" s="32">
        <f t="shared" si="28"/>
        <v>0</v>
      </c>
    </row>
    <row r="68" spans="1:47" ht="5.25" customHeight="1" x14ac:dyDescent="0.25">
      <c r="A68" s="4"/>
      <c r="B68" s="4"/>
      <c r="C68" s="4"/>
      <c r="D68" s="4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6"/>
      <c r="AP68" s="6"/>
      <c r="AQ68" s="6"/>
      <c r="AR68" s="6"/>
      <c r="AS68" s="6"/>
      <c r="AT68" s="6"/>
      <c r="AU68" s="6"/>
    </row>
    <row r="69" spans="1:47" s="13" customFormat="1" ht="14.4" x14ac:dyDescent="0.3">
      <c r="A69" s="13" t="s">
        <v>36</v>
      </c>
      <c r="E69" s="14">
        <f t="shared" ref="E69:AN69" si="29">SUM(E70:E92)</f>
        <v>10100</v>
      </c>
      <c r="F69" s="14">
        <f t="shared" si="29"/>
        <v>10100</v>
      </c>
      <c r="G69" s="14">
        <f t="shared" si="29"/>
        <v>10100</v>
      </c>
      <c r="H69" s="14">
        <f t="shared" si="29"/>
        <v>10100</v>
      </c>
      <c r="I69" s="14">
        <f t="shared" si="29"/>
        <v>10100</v>
      </c>
      <c r="J69" s="14">
        <f t="shared" si="29"/>
        <v>10100</v>
      </c>
      <c r="K69" s="14">
        <f t="shared" si="29"/>
        <v>10100</v>
      </c>
      <c r="L69" s="14">
        <f t="shared" si="29"/>
        <v>10100</v>
      </c>
      <c r="M69" s="14">
        <f t="shared" si="29"/>
        <v>10100</v>
      </c>
      <c r="N69" s="14">
        <f t="shared" si="29"/>
        <v>10100</v>
      </c>
      <c r="O69" s="14">
        <f t="shared" si="29"/>
        <v>10100</v>
      </c>
      <c r="P69" s="14">
        <f t="shared" si="29"/>
        <v>10100</v>
      </c>
      <c r="Q69" s="14">
        <f t="shared" si="29"/>
        <v>10100</v>
      </c>
      <c r="R69" s="14">
        <f t="shared" si="29"/>
        <v>10100</v>
      </c>
      <c r="S69" s="14">
        <f t="shared" si="29"/>
        <v>10100</v>
      </c>
      <c r="T69" s="14">
        <f t="shared" si="29"/>
        <v>10100</v>
      </c>
      <c r="U69" s="14">
        <f t="shared" si="29"/>
        <v>10100</v>
      </c>
      <c r="V69" s="14">
        <f t="shared" si="29"/>
        <v>10100</v>
      </c>
      <c r="W69" s="14">
        <f t="shared" si="29"/>
        <v>10100</v>
      </c>
      <c r="X69" s="14">
        <f t="shared" si="29"/>
        <v>10100</v>
      </c>
      <c r="Y69" s="14">
        <f t="shared" si="29"/>
        <v>10100</v>
      </c>
      <c r="Z69" s="14">
        <f t="shared" si="29"/>
        <v>10100</v>
      </c>
      <c r="AA69" s="14">
        <f t="shared" si="29"/>
        <v>10100</v>
      </c>
      <c r="AB69" s="14">
        <f t="shared" si="29"/>
        <v>10100</v>
      </c>
      <c r="AC69" s="14">
        <f t="shared" si="29"/>
        <v>10100</v>
      </c>
      <c r="AD69" s="14">
        <f t="shared" si="29"/>
        <v>10100</v>
      </c>
      <c r="AE69" s="14">
        <f t="shared" si="29"/>
        <v>10100</v>
      </c>
      <c r="AF69" s="14">
        <f t="shared" si="29"/>
        <v>10100</v>
      </c>
      <c r="AG69" s="14">
        <f t="shared" si="29"/>
        <v>10100</v>
      </c>
      <c r="AH69" s="14">
        <f t="shared" si="29"/>
        <v>10100</v>
      </c>
      <c r="AI69" s="14">
        <f t="shared" si="29"/>
        <v>10100</v>
      </c>
      <c r="AJ69" s="14">
        <f t="shared" si="29"/>
        <v>10100</v>
      </c>
      <c r="AK69" s="14">
        <f t="shared" si="29"/>
        <v>10100</v>
      </c>
      <c r="AL69" s="14">
        <f t="shared" si="29"/>
        <v>10100</v>
      </c>
      <c r="AM69" s="14">
        <f t="shared" si="29"/>
        <v>10100</v>
      </c>
      <c r="AN69" s="14">
        <f t="shared" si="29"/>
        <v>10100</v>
      </c>
    </row>
    <row r="70" spans="1:47" x14ac:dyDescent="0.25">
      <c r="B70" t="s">
        <v>37</v>
      </c>
      <c r="E70" s="14">
        <v>2000</v>
      </c>
      <c r="F70" s="14">
        <f t="shared" ref="F70:AN71" si="30">E70</f>
        <v>2000</v>
      </c>
      <c r="G70" s="14">
        <f t="shared" si="30"/>
        <v>2000</v>
      </c>
      <c r="H70" s="14">
        <f t="shared" si="30"/>
        <v>2000</v>
      </c>
      <c r="I70" s="14">
        <f t="shared" si="30"/>
        <v>2000</v>
      </c>
      <c r="J70" s="14">
        <f t="shared" si="30"/>
        <v>2000</v>
      </c>
      <c r="K70" s="14">
        <f t="shared" si="30"/>
        <v>2000</v>
      </c>
      <c r="L70" s="14">
        <f t="shared" si="30"/>
        <v>2000</v>
      </c>
      <c r="M70" s="14">
        <f t="shared" si="30"/>
        <v>2000</v>
      </c>
      <c r="N70" s="14">
        <f t="shared" si="30"/>
        <v>2000</v>
      </c>
      <c r="O70" s="14">
        <f t="shared" si="30"/>
        <v>2000</v>
      </c>
      <c r="P70" s="14">
        <f t="shared" si="30"/>
        <v>2000</v>
      </c>
      <c r="Q70" s="14">
        <f t="shared" si="30"/>
        <v>2000</v>
      </c>
      <c r="R70" s="14">
        <f t="shared" si="30"/>
        <v>2000</v>
      </c>
      <c r="S70" s="14">
        <f t="shared" si="30"/>
        <v>2000</v>
      </c>
      <c r="T70" s="14">
        <f t="shared" si="30"/>
        <v>2000</v>
      </c>
      <c r="U70" s="14">
        <f t="shared" si="30"/>
        <v>2000</v>
      </c>
      <c r="V70" s="14">
        <f t="shared" si="30"/>
        <v>2000</v>
      </c>
      <c r="W70" s="14">
        <f t="shared" si="30"/>
        <v>2000</v>
      </c>
      <c r="X70" s="14">
        <f t="shared" si="30"/>
        <v>2000</v>
      </c>
      <c r="Y70" s="14">
        <f t="shared" si="30"/>
        <v>2000</v>
      </c>
      <c r="Z70" s="14">
        <f t="shared" si="30"/>
        <v>2000</v>
      </c>
      <c r="AA70" s="14">
        <f t="shared" si="30"/>
        <v>2000</v>
      </c>
      <c r="AB70" s="14">
        <f t="shared" si="30"/>
        <v>2000</v>
      </c>
      <c r="AC70" s="14">
        <f t="shared" si="30"/>
        <v>2000</v>
      </c>
      <c r="AD70" s="14">
        <f t="shared" si="30"/>
        <v>2000</v>
      </c>
      <c r="AE70" s="14">
        <f t="shared" si="30"/>
        <v>2000</v>
      </c>
      <c r="AF70" s="14">
        <f t="shared" si="30"/>
        <v>2000</v>
      </c>
      <c r="AG70" s="14">
        <f t="shared" si="30"/>
        <v>2000</v>
      </c>
      <c r="AH70" s="14">
        <f t="shared" si="30"/>
        <v>2000</v>
      </c>
      <c r="AI70" s="14">
        <f t="shared" si="30"/>
        <v>2000</v>
      </c>
      <c r="AJ70" s="14">
        <f t="shared" si="30"/>
        <v>2000</v>
      </c>
      <c r="AK70" s="14">
        <f t="shared" si="30"/>
        <v>2000</v>
      </c>
      <c r="AL70" s="14">
        <f t="shared" si="30"/>
        <v>2000</v>
      </c>
      <c r="AM70" s="14">
        <f t="shared" si="30"/>
        <v>2000</v>
      </c>
      <c r="AN70" s="14">
        <f t="shared" si="30"/>
        <v>2000</v>
      </c>
    </row>
    <row r="71" spans="1:47" x14ac:dyDescent="0.25">
      <c r="B71" t="s">
        <v>38</v>
      </c>
      <c r="E71" s="14">
        <v>200</v>
      </c>
      <c r="F71" s="14">
        <f t="shared" si="30"/>
        <v>200</v>
      </c>
      <c r="G71" s="14">
        <f t="shared" si="30"/>
        <v>200</v>
      </c>
      <c r="H71" s="14">
        <f t="shared" si="30"/>
        <v>200</v>
      </c>
      <c r="I71" s="14">
        <f t="shared" si="30"/>
        <v>200</v>
      </c>
      <c r="J71" s="14">
        <f t="shared" si="30"/>
        <v>200</v>
      </c>
      <c r="K71" s="14">
        <f t="shared" si="30"/>
        <v>200</v>
      </c>
      <c r="L71" s="14">
        <f t="shared" si="30"/>
        <v>200</v>
      </c>
      <c r="M71" s="14">
        <f t="shared" si="30"/>
        <v>200</v>
      </c>
      <c r="N71" s="14">
        <f t="shared" si="30"/>
        <v>200</v>
      </c>
      <c r="O71" s="14">
        <f t="shared" si="30"/>
        <v>200</v>
      </c>
      <c r="P71" s="14">
        <f t="shared" si="30"/>
        <v>200</v>
      </c>
      <c r="Q71" s="14">
        <f t="shared" si="30"/>
        <v>200</v>
      </c>
      <c r="R71" s="14">
        <f t="shared" si="30"/>
        <v>200</v>
      </c>
      <c r="S71" s="14">
        <f t="shared" si="30"/>
        <v>200</v>
      </c>
      <c r="T71" s="14">
        <f t="shared" si="30"/>
        <v>200</v>
      </c>
      <c r="U71" s="14">
        <f t="shared" si="30"/>
        <v>200</v>
      </c>
      <c r="V71" s="14">
        <f t="shared" si="30"/>
        <v>200</v>
      </c>
      <c r="W71" s="14">
        <f t="shared" si="30"/>
        <v>200</v>
      </c>
      <c r="X71" s="14">
        <f t="shared" si="30"/>
        <v>200</v>
      </c>
      <c r="Y71" s="14">
        <f t="shared" si="30"/>
        <v>200</v>
      </c>
      <c r="Z71" s="14">
        <f t="shared" si="30"/>
        <v>200</v>
      </c>
      <c r="AA71" s="14">
        <f t="shared" si="30"/>
        <v>200</v>
      </c>
      <c r="AB71" s="14">
        <f t="shared" si="30"/>
        <v>200</v>
      </c>
      <c r="AC71" s="14">
        <f t="shared" si="30"/>
        <v>200</v>
      </c>
      <c r="AD71" s="14">
        <f t="shared" si="30"/>
        <v>200</v>
      </c>
      <c r="AE71" s="14">
        <f t="shared" si="30"/>
        <v>200</v>
      </c>
      <c r="AF71" s="14">
        <f t="shared" si="30"/>
        <v>200</v>
      </c>
      <c r="AG71" s="14">
        <f t="shared" si="30"/>
        <v>200</v>
      </c>
      <c r="AH71" s="14">
        <f t="shared" si="30"/>
        <v>200</v>
      </c>
      <c r="AI71" s="14">
        <f t="shared" si="30"/>
        <v>200</v>
      </c>
      <c r="AJ71" s="14">
        <f t="shared" si="30"/>
        <v>200</v>
      </c>
      <c r="AK71" s="14">
        <f t="shared" si="30"/>
        <v>200</v>
      </c>
      <c r="AL71" s="14">
        <f t="shared" si="30"/>
        <v>200</v>
      </c>
      <c r="AM71" s="14">
        <f t="shared" si="30"/>
        <v>200</v>
      </c>
      <c r="AN71" s="14">
        <f t="shared" si="30"/>
        <v>200</v>
      </c>
    </row>
    <row r="72" spans="1:47" x14ac:dyDescent="0.25">
      <c r="B72" t="s">
        <v>39</v>
      </c>
      <c r="E72" s="33"/>
    </row>
    <row r="73" spans="1:47" ht="12.75" customHeight="1" x14ac:dyDescent="0.25">
      <c r="E73" s="33"/>
    </row>
    <row r="74" spans="1:47" x14ac:dyDescent="0.25">
      <c r="E74" s="33"/>
    </row>
    <row r="75" spans="1:47" x14ac:dyDescent="0.25">
      <c r="B75" s="34" t="s">
        <v>40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  <c r="AF75" s="33">
        <v>0</v>
      </c>
      <c r="AG75" s="33">
        <v>0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0</v>
      </c>
      <c r="AN75" s="33">
        <v>0</v>
      </c>
    </row>
    <row r="76" spans="1:47" x14ac:dyDescent="0.25">
      <c r="B76" s="34" t="s">
        <v>41</v>
      </c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</row>
    <row r="77" spans="1:47" x14ac:dyDescent="0.25">
      <c r="B77" s="34" t="s">
        <v>42</v>
      </c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</row>
    <row r="78" spans="1:47" x14ac:dyDescent="0.25">
      <c r="B78" s="34" t="s">
        <v>43</v>
      </c>
      <c r="E78" s="33">
        <v>1000</v>
      </c>
      <c r="F78" s="33">
        <v>1000</v>
      </c>
      <c r="G78" s="33">
        <v>1000</v>
      </c>
      <c r="H78" s="33">
        <v>1000</v>
      </c>
      <c r="I78" s="33">
        <v>1000</v>
      </c>
      <c r="J78" s="33">
        <v>1000</v>
      </c>
      <c r="K78" s="33">
        <v>1000</v>
      </c>
      <c r="L78" s="33">
        <v>1000</v>
      </c>
      <c r="M78" s="33">
        <v>1000</v>
      </c>
      <c r="N78" s="33">
        <v>1000</v>
      </c>
      <c r="O78" s="33">
        <v>1000</v>
      </c>
      <c r="P78" s="33">
        <v>1000</v>
      </c>
      <c r="Q78" s="33">
        <v>1000</v>
      </c>
      <c r="R78" s="33">
        <v>1000</v>
      </c>
      <c r="S78" s="33">
        <v>1000</v>
      </c>
      <c r="T78" s="33">
        <v>1000</v>
      </c>
      <c r="U78" s="33">
        <v>1000</v>
      </c>
      <c r="V78" s="33">
        <v>1000</v>
      </c>
      <c r="W78" s="33">
        <v>1000</v>
      </c>
      <c r="X78" s="33">
        <v>1000</v>
      </c>
      <c r="Y78" s="33">
        <v>1000</v>
      </c>
      <c r="Z78" s="33">
        <v>1000</v>
      </c>
      <c r="AA78" s="33">
        <v>1000</v>
      </c>
      <c r="AB78" s="33">
        <v>1000</v>
      </c>
      <c r="AC78" s="33">
        <v>1000</v>
      </c>
      <c r="AD78" s="33">
        <v>1000</v>
      </c>
      <c r="AE78" s="33">
        <v>1000</v>
      </c>
      <c r="AF78" s="33">
        <v>1000</v>
      </c>
      <c r="AG78" s="33">
        <v>1000</v>
      </c>
      <c r="AH78" s="33">
        <v>1000</v>
      </c>
      <c r="AI78" s="33">
        <v>1000</v>
      </c>
      <c r="AJ78" s="33">
        <v>1000</v>
      </c>
      <c r="AK78" s="33">
        <v>1000</v>
      </c>
      <c r="AL78" s="33">
        <v>1000</v>
      </c>
      <c r="AM78" s="33">
        <v>1000</v>
      </c>
      <c r="AN78" s="33">
        <v>1000</v>
      </c>
    </row>
    <row r="79" spans="1:47" x14ac:dyDescent="0.25">
      <c r="B79" s="34" t="s">
        <v>44</v>
      </c>
      <c r="E79" s="33">
        <v>600</v>
      </c>
      <c r="F79" s="33">
        <v>600</v>
      </c>
      <c r="G79" s="33">
        <v>600</v>
      </c>
      <c r="H79" s="33">
        <v>600</v>
      </c>
      <c r="I79" s="33">
        <v>600</v>
      </c>
      <c r="J79" s="33">
        <v>600</v>
      </c>
      <c r="K79" s="33">
        <v>600</v>
      </c>
      <c r="L79" s="33">
        <v>600</v>
      </c>
      <c r="M79" s="33">
        <v>600</v>
      </c>
      <c r="N79" s="33">
        <v>600</v>
      </c>
      <c r="O79" s="33">
        <v>600</v>
      </c>
      <c r="P79" s="33">
        <v>600</v>
      </c>
      <c r="Q79" s="33">
        <v>600</v>
      </c>
      <c r="R79" s="33">
        <v>600</v>
      </c>
      <c r="S79" s="33">
        <v>600</v>
      </c>
      <c r="T79" s="33">
        <v>600</v>
      </c>
      <c r="U79" s="33">
        <v>600</v>
      </c>
      <c r="V79" s="33">
        <v>600</v>
      </c>
      <c r="W79" s="33">
        <v>600</v>
      </c>
      <c r="X79" s="33">
        <v>600</v>
      </c>
      <c r="Y79" s="33">
        <v>600</v>
      </c>
      <c r="Z79" s="33">
        <v>600</v>
      </c>
      <c r="AA79" s="33">
        <v>600</v>
      </c>
      <c r="AB79" s="33">
        <v>600</v>
      </c>
      <c r="AC79" s="33">
        <v>600</v>
      </c>
      <c r="AD79" s="33">
        <v>600</v>
      </c>
      <c r="AE79" s="33">
        <v>600</v>
      </c>
      <c r="AF79" s="33">
        <v>600</v>
      </c>
      <c r="AG79" s="33">
        <v>600</v>
      </c>
      <c r="AH79" s="33">
        <v>600</v>
      </c>
      <c r="AI79" s="33">
        <v>600</v>
      </c>
      <c r="AJ79" s="33">
        <v>600</v>
      </c>
      <c r="AK79" s="33">
        <v>600</v>
      </c>
      <c r="AL79" s="33">
        <v>600</v>
      </c>
      <c r="AM79" s="33">
        <v>600</v>
      </c>
      <c r="AN79" s="33">
        <v>600</v>
      </c>
    </row>
    <row r="80" spans="1:47" x14ac:dyDescent="0.25">
      <c r="B80" s="34" t="s">
        <v>45</v>
      </c>
      <c r="E80" s="33">
        <v>450</v>
      </c>
      <c r="F80" s="33">
        <v>450</v>
      </c>
      <c r="G80" s="33">
        <v>450</v>
      </c>
      <c r="H80" s="33">
        <v>450</v>
      </c>
      <c r="I80" s="33">
        <v>450</v>
      </c>
      <c r="J80" s="33">
        <v>450</v>
      </c>
      <c r="K80" s="33">
        <v>450</v>
      </c>
      <c r="L80" s="33">
        <v>450</v>
      </c>
      <c r="M80" s="33">
        <v>450</v>
      </c>
      <c r="N80" s="33">
        <v>450</v>
      </c>
      <c r="O80" s="33">
        <v>450</v>
      </c>
      <c r="P80" s="33">
        <v>450</v>
      </c>
      <c r="Q80" s="33">
        <v>450</v>
      </c>
      <c r="R80" s="33">
        <v>450</v>
      </c>
      <c r="S80" s="33">
        <v>450</v>
      </c>
      <c r="T80" s="33">
        <v>450</v>
      </c>
      <c r="U80" s="33">
        <v>450</v>
      </c>
      <c r="V80" s="33">
        <v>450</v>
      </c>
      <c r="W80" s="33">
        <v>450</v>
      </c>
      <c r="X80" s="33">
        <v>450</v>
      </c>
      <c r="Y80" s="33">
        <v>450</v>
      </c>
      <c r="Z80" s="33">
        <v>450</v>
      </c>
      <c r="AA80" s="33">
        <v>450</v>
      </c>
      <c r="AB80" s="33">
        <v>450</v>
      </c>
      <c r="AC80" s="33">
        <v>450</v>
      </c>
      <c r="AD80" s="33">
        <v>450</v>
      </c>
      <c r="AE80" s="33">
        <v>450</v>
      </c>
      <c r="AF80" s="33">
        <v>450</v>
      </c>
      <c r="AG80" s="33">
        <v>450</v>
      </c>
      <c r="AH80" s="33">
        <v>450</v>
      </c>
      <c r="AI80" s="33">
        <v>450</v>
      </c>
      <c r="AJ80" s="33">
        <v>450</v>
      </c>
      <c r="AK80" s="33">
        <v>450</v>
      </c>
      <c r="AL80" s="33">
        <v>450</v>
      </c>
      <c r="AM80" s="33">
        <v>450</v>
      </c>
      <c r="AN80" s="33">
        <v>450</v>
      </c>
    </row>
    <row r="81" spans="2:40" x14ac:dyDescent="0.25">
      <c r="B81" s="34" t="s">
        <v>46</v>
      </c>
      <c r="E81" s="33">
        <v>50</v>
      </c>
      <c r="F81" s="33">
        <v>50</v>
      </c>
      <c r="G81" s="33">
        <v>50</v>
      </c>
      <c r="H81" s="33">
        <v>50</v>
      </c>
      <c r="I81" s="33">
        <v>50</v>
      </c>
      <c r="J81" s="33">
        <v>50</v>
      </c>
      <c r="K81" s="33">
        <v>50</v>
      </c>
      <c r="L81" s="33">
        <v>50</v>
      </c>
      <c r="M81" s="33">
        <v>50</v>
      </c>
      <c r="N81" s="33">
        <v>50</v>
      </c>
      <c r="O81" s="33">
        <v>50</v>
      </c>
      <c r="P81" s="33">
        <v>50</v>
      </c>
      <c r="Q81" s="33">
        <v>50</v>
      </c>
      <c r="R81" s="33">
        <v>50</v>
      </c>
      <c r="S81" s="33">
        <v>50</v>
      </c>
      <c r="T81" s="33">
        <v>50</v>
      </c>
      <c r="U81" s="33">
        <v>50</v>
      </c>
      <c r="V81" s="33">
        <v>50</v>
      </c>
      <c r="W81" s="33">
        <v>50</v>
      </c>
      <c r="X81" s="33">
        <v>50</v>
      </c>
      <c r="Y81" s="33">
        <v>50</v>
      </c>
      <c r="Z81" s="33">
        <v>50</v>
      </c>
      <c r="AA81" s="33">
        <v>50</v>
      </c>
      <c r="AB81" s="33">
        <v>50</v>
      </c>
      <c r="AC81" s="33">
        <v>50</v>
      </c>
      <c r="AD81" s="33">
        <v>50</v>
      </c>
      <c r="AE81" s="33">
        <v>50</v>
      </c>
      <c r="AF81" s="33">
        <v>50</v>
      </c>
      <c r="AG81" s="33">
        <v>50</v>
      </c>
      <c r="AH81" s="33">
        <v>50</v>
      </c>
      <c r="AI81" s="33">
        <v>50</v>
      </c>
      <c r="AJ81" s="33">
        <v>50</v>
      </c>
      <c r="AK81" s="33">
        <v>50</v>
      </c>
      <c r="AL81" s="33">
        <v>50</v>
      </c>
      <c r="AM81" s="33">
        <v>50</v>
      </c>
      <c r="AN81" s="33">
        <v>50</v>
      </c>
    </row>
    <row r="82" spans="2:40" x14ac:dyDescent="0.25">
      <c r="B82" s="34" t="s">
        <v>47</v>
      </c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</row>
    <row r="83" spans="2:40" x14ac:dyDescent="0.25">
      <c r="B83" s="34" t="s">
        <v>48</v>
      </c>
      <c r="E83" s="33">
        <v>350</v>
      </c>
      <c r="F83" s="33">
        <v>350</v>
      </c>
      <c r="G83" s="33">
        <v>350</v>
      </c>
      <c r="H83" s="33">
        <v>350</v>
      </c>
      <c r="I83" s="33">
        <v>350</v>
      </c>
      <c r="J83" s="33">
        <v>350</v>
      </c>
      <c r="K83" s="33">
        <v>350</v>
      </c>
      <c r="L83" s="33">
        <v>350</v>
      </c>
      <c r="M83" s="33">
        <v>350</v>
      </c>
      <c r="N83" s="33">
        <v>350</v>
      </c>
      <c r="O83" s="33">
        <v>350</v>
      </c>
      <c r="P83" s="33">
        <v>350</v>
      </c>
      <c r="Q83" s="33">
        <v>350</v>
      </c>
      <c r="R83" s="33">
        <v>350</v>
      </c>
      <c r="S83" s="33">
        <v>350</v>
      </c>
      <c r="T83" s="33">
        <v>350</v>
      </c>
      <c r="U83" s="33">
        <v>350</v>
      </c>
      <c r="V83" s="33">
        <v>350</v>
      </c>
      <c r="W83" s="33">
        <v>350</v>
      </c>
      <c r="X83" s="33">
        <v>350</v>
      </c>
      <c r="Y83" s="33">
        <v>350</v>
      </c>
      <c r="Z83" s="33">
        <v>350</v>
      </c>
      <c r="AA83" s="33">
        <v>350</v>
      </c>
      <c r="AB83" s="33">
        <v>350</v>
      </c>
      <c r="AC83" s="33">
        <v>350</v>
      </c>
      <c r="AD83" s="33">
        <v>350</v>
      </c>
      <c r="AE83" s="33">
        <v>350</v>
      </c>
      <c r="AF83" s="33">
        <v>350</v>
      </c>
      <c r="AG83" s="33">
        <v>350</v>
      </c>
      <c r="AH83" s="33">
        <v>350</v>
      </c>
      <c r="AI83" s="33">
        <v>350</v>
      </c>
      <c r="AJ83" s="33">
        <v>350</v>
      </c>
      <c r="AK83" s="33">
        <v>350</v>
      </c>
      <c r="AL83" s="33">
        <v>350</v>
      </c>
      <c r="AM83" s="33">
        <v>350</v>
      </c>
      <c r="AN83" s="33">
        <v>350</v>
      </c>
    </row>
    <row r="84" spans="2:40" x14ac:dyDescent="0.25">
      <c r="B84" s="34" t="s">
        <v>49</v>
      </c>
      <c r="E84" s="33">
        <v>300</v>
      </c>
      <c r="F84" s="33">
        <v>300</v>
      </c>
      <c r="G84" s="33">
        <v>300</v>
      </c>
      <c r="H84" s="33">
        <v>300</v>
      </c>
      <c r="I84" s="33">
        <v>300</v>
      </c>
      <c r="J84" s="33">
        <v>300</v>
      </c>
      <c r="K84" s="33">
        <v>300</v>
      </c>
      <c r="L84" s="33">
        <v>300</v>
      </c>
      <c r="M84" s="33">
        <v>300</v>
      </c>
      <c r="N84" s="33">
        <v>300</v>
      </c>
      <c r="O84" s="33">
        <v>300</v>
      </c>
      <c r="P84" s="33">
        <v>300</v>
      </c>
      <c r="Q84" s="33">
        <v>300</v>
      </c>
      <c r="R84" s="33">
        <v>300</v>
      </c>
      <c r="S84" s="33">
        <v>300</v>
      </c>
      <c r="T84" s="33">
        <v>300</v>
      </c>
      <c r="U84" s="33">
        <v>300</v>
      </c>
      <c r="V84" s="33">
        <v>300</v>
      </c>
      <c r="W84" s="33">
        <v>300</v>
      </c>
      <c r="X84" s="33">
        <v>300</v>
      </c>
      <c r="Y84" s="33">
        <v>300</v>
      </c>
      <c r="Z84" s="33">
        <v>300</v>
      </c>
      <c r="AA84" s="33">
        <v>300</v>
      </c>
      <c r="AB84" s="33">
        <v>300</v>
      </c>
      <c r="AC84" s="33">
        <v>300</v>
      </c>
      <c r="AD84" s="33">
        <v>300</v>
      </c>
      <c r="AE84" s="33">
        <v>300</v>
      </c>
      <c r="AF84" s="33">
        <v>300</v>
      </c>
      <c r="AG84" s="33">
        <v>300</v>
      </c>
      <c r="AH84" s="33">
        <v>300</v>
      </c>
      <c r="AI84" s="33">
        <v>300</v>
      </c>
      <c r="AJ84" s="33">
        <v>300</v>
      </c>
      <c r="AK84" s="33">
        <v>300</v>
      </c>
      <c r="AL84" s="33">
        <v>300</v>
      </c>
      <c r="AM84" s="33">
        <v>300</v>
      </c>
      <c r="AN84" s="33">
        <v>300</v>
      </c>
    </row>
    <row r="85" spans="2:40" x14ac:dyDescent="0.25">
      <c r="B85" s="34" t="s">
        <v>50</v>
      </c>
      <c r="E85" s="33">
        <v>50</v>
      </c>
      <c r="F85" s="33">
        <v>50</v>
      </c>
      <c r="G85" s="33">
        <v>50</v>
      </c>
      <c r="H85" s="33">
        <v>50</v>
      </c>
      <c r="I85" s="33">
        <v>50</v>
      </c>
      <c r="J85" s="33">
        <v>50</v>
      </c>
      <c r="K85" s="33">
        <v>50</v>
      </c>
      <c r="L85" s="33">
        <v>50</v>
      </c>
      <c r="M85" s="33">
        <v>50</v>
      </c>
      <c r="N85" s="33">
        <v>50</v>
      </c>
      <c r="O85" s="33">
        <v>50</v>
      </c>
      <c r="P85" s="33">
        <v>50</v>
      </c>
      <c r="Q85" s="33">
        <v>50</v>
      </c>
      <c r="R85" s="33">
        <v>50</v>
      </c>
      <c r="S85" s="33">
        <v>50</v>
      </c>
      <c r="T85" s="33">
        <v>50</v>
      </c>
      <c r="U85" s="33">
        <v>50</v>
      </c>
      <c r="V85" s="33">
        <v>50</v>
      </c>
      <c r="W85" s="33">
        <v>50</v>
      </c>
      <c r="X85" s="33">
        <v>50</v>
      </c>
      <c r="Y85" s="33">
        <v>50</v>
      </c>
      <c r="Z85" s="33">
        <v>50</v>
      </c>
      <c r="AA85" s="33">
        <v>50</v>
      </c>
      <c r="AB85" s="33">
        <v>50</v>
      </c>
      <c r="AC85" s="33">
        <v>50</v>
      </c>
      <c r="AD85" s="33">
        <v>50</v>
      </c>
      <c r="AE85" s="33">
        <v>50</v>
      </c>
      <c r="AF85" s="33">
        <v>50</v>
      </c>
      <c r="AG85" s="33">
        <v>50</v>
      </c>
      <c r="AH85" s="33">
        <v>50</v>
      </c>
      <c r="AI85" s="33">
        <v>50</v>
      </c>
      <c r="AJ85" s="33">
        <v>50</v>
      </c>
      <c r="AK85" s="33">
        <v>50</v>
      </c>
      <c r="AL85" s="33">
        <v>50</v>
      </c>
      <c r="AM85" s="33">
        <v>50</v>
      </c>
      <c r="AN85" s="33">
        <v>50</v>
      </c>
    </row>
    <row r="86" spans="2:40" x14ac:dyDescent="0.25">
      <c r="B86" s="34" t="s">
        <v>51</v>
      </c>
      <c r="E86" s="33">
        <v>100</v>
      </c>
      <c r="F86" s="33">
        <v>100</v>
      </c>
      <c r="G86" s="33">
        <v>100</v>
      </c>
      <c r="H86" s="33">
        <v>100</v>
      </c>
      <c r="I86" s="33">
        <v>100</v>
      </c>
      <c r="J86" s="33">
        <v>100</v>
      </c>
      <c r="K86" s="33">
        <v>100</v>
      </c>
      <c r="L86" s="33">
        <v>100</v>
      </c>
      <c r="M86" s="33">
        <v>100</v>
      </c>
      <c r="N86" s="33">
        <v>100</v>
      </c>
      <c r="O86" s="33">
        <v>100</v>
      </c>
      <c r="P86" s="33">
        <v>100</v>
      </c>
      <c r="Q86" s="33">
        <v>100</v>
      </c>
      <c r="R86" s="33">
        <v>100</v>
      </c>
      <c r="S86" s="33">
        <v>100</v>
      </c>
      <c r="T86" s="33">
        <v>100</v>
      </c>
      <c r="U86" s="33">
        <v>100</v>
      </c>
      <c r="V86" s="33">
        <v>100</v>
      </c>
      <c r="W86" s="33">
        <v>100</v>
      </c>
      <c r="X86" s="33">
        <v>100</v>
      </c>
      <c r="Y86" s="33">
        <v>100</v>
      </c>
      <c r="Z86" s="33">
        <v>100</v>
      </c>
      <c r="AA86" s="33">
        <v>100</v>
      </c>
      <c r="AB86" s="33">
        <v>100</v>
      </c>
      <c r="AC86" s="33">
        <v>100</v>
      </c>
      <c r="AD86" s="33">
        <v>100</v>
      </c>
      <c r="AE86" s="33">
        <v>100</v>
      </c>
      <c r="AF86" s="33">
        <v>100</v>
      </c>
      <c r="AG86" s="33">
        <v>100</v>
      </c>
      <c r="AH86" s="33">
        <v>100</v>
      </c>
      <c r="AI86" s="33">
        <v>100</v>
      </c>
      <c r="AJ86" s="33">
        <v>100</v>
      </c>
      <c r="AK86" s="33">
        <v>100</v>
      </c>
      <c r="AL86" s="33">
        <v>100</v>
      </c>
      <c r="AM86" s="33">
        <v>100</v>
      </c>
      <c r="AN86" s="33">
        <v>100</v>
      </c>
    </row>
    <row r="87" spans="2:40" x14ac:dyDescent="0.25"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</row>
    <row r="88" spans="2:40" x14ac:dyDescent="0.25">
      <c r="B88" t="s">
        <v>52</v>
      </c>
      <c r="E88" s="33">
        <v>5000</v>
      </c>
      <c r="F88" s="33">
        <v>5000</v>
      </c>
      <c r="G88" s="33">
        <v>5000</v>
      </c>
      <c r="H88" s="33">
        <v>5000</v>
      </c>
      <c r="I88" s="33">
        <v>5000</v>
      </c>
      <c r="J88" s="33">
        <v>5000</v>
      </c>
      <c r="K88" s="33">
        <v>5000</v>
      </c>
      <c r="L88" s="33">
        <v>5000</v>
      </c>
      <c r="M88" s="33">
        <v>5000</v>
      </c>
      <c r="N88" s="33">
        <v>5000</v>
      </c>
      <c r="O88" s="33">
        <v>5000</v>
      </c>
      <c r="P88" s="33">
        <v>5000</v>
      </c>
      <c r="Q88" s="33">
        <v>5000</v>
      </c>
      <c r="R88" s="33">
        <v>5000</v>
      </c>
      <c r="S88" s="33">
        <v>5000</v>
      </c>
      <c r="T88" s="33">
        <v>5000</v>
      </c>
      <c r="U88" s="33">
        <v>5000</v>
      </c>
      <c r="V88" s="33">
        <v>5000</v>
      </c>
      <c r="W88" s="33">
        <v>5000</v>
      </c>
      <c r="X88" s="33">
        <v>5000</v>
      </c>
      <c r="Y88" s="33">
        <v>5000</v>
      </c>
      <c r="Z88" s="33">
        <v>5000</v>
      </c>
      <c r="AA88" s="33">
        <v>5000</v>
      </c>
      <c r="AB88" s="33">
        <v>5000</v>
      </c>
      <c r="AC88" s="33">
        <v>5000</v>
      </c>
      <c r="AD88" s="33">
        <v>5000</v>
      </c>
      <c r="AE88" s="33">
        <v>5000</v>
      </c>
      <c r="AF88" s="33">
        <v>5000</v>
      </c>
      <c r="AG88" s="33">
        <v>5000</v>
      </c>
      <c r="AH88" s="33">
        <v>5000</v>
      </c>
      <c r="AI88" s="33">
        <v>5000</v>
      </c>
      <c r="AJ88" s="33">
        <v>5000</v>
      </c>
      <c r="AK88" s="33">
        <v>5000</v>
      </c>
      <c r="AL88" s="33">
        <v>5000</v>
      </c>
      <c r="AM88" s="33">
        <v>5000</v>
      </c>
      <c r="AN88" s="33">
        <v>5000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Roman,Standard"&amp;12&amp;A</oddHeader>
    <oddFooter>&amp;C&amp;"Times New Roman,Standard"&amp;12Seite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9990-CECC-4698-86A6-EB5A15FFFEE6}">
  <dimension ref="A1:AU88"/>
  <sheetViews>
    <sheetView zoomScale="90" zoomScaleNormal="90" workbookViewId="0">
      <selection activeCell="D26" sqref="D26"/>
    </sheetView>
  </sheetViews>
  <sheetFormatPr baseColWidth="10" defaultColWidth="8.88671875" defaultRowHeight="13.2" x14ac:dyDescent="0.25"/>
  <cols>
    <col min="1" max="1" width="2.6640625" customWidth="1"/>
    <col min="2" max="2" width="32.88671875" customWidth="1"/>
    <col min="3" max="3" width="9.5546875" customWidth="1"/>
    <col min="4" max="4" width="54.109375" customWidth="1"/>
    <col min="5" max="40" width="14.21875" customWidth="1"/>
    <col min="41" max="1025" width="8.5546875" customWidth="1"/>
  </cols>
  <sheetData>
    <row r="1" spans="1:47" ht="20.399999999999999" thickBot="1" x14ac:dyDescent="0.45">
      <c r="A1" s="1" t="s">
        <v>0</v>
      </c>
      <c r="B1" s="1"/>
      <c r="C1" s="1"/>
      <c r="D1" s="1"/>
    </row>
    <row r="2" spans="1:47" ht="13.8" thickBot="1" x14ac:dyDescent="0.3">
      <c r="A2" t="s">
        <v>1</v>
      </c>
      <c r="E2" s="2">
        <v>43466</v>
      </c>
    </row>
    <row r="3" spans="1:47" ht="6.6" customHeight="1" x14ac:dyDescent="0.25"/>
    <row r="5" spans="1:47" ht="16.5" customHeight="1" x14ac:dyDescent="0.25">
      <c r="A5" t="s">
        <v>2</v>
      </c>
      <c r="E5" s="3">
        <f>E2</f>
        <v>43466</v>
      </c>
      <c r="F5" s="3">
        <f t="shared" ref="F5:AN5" si="0">DATEVALUE(CONCATENATE("01.",MONTH(E5+40),".",YEAR(E5+40)))</f>
        <v>43497</v>
      </c>
      <c r="G5" s="3">
        <f t="shared" si="0"/>
        <v>43525</v>
      </c>
      <c r="H5" s="3">
        <f t="shared" si="0"/>
        <v>43556</v>
      </c>
      <c r="I5" s="3">
        <f t="shared" si="0"/>
        <v>43586</v>
      </c>
      <c r="J5" s="3">
        <f t="shared" si="0"/>
        <v>43617</v>
      </c>
      <c r="K5" s="3">
        <f t="shared" si="0"/>
        <v>43647</v>
      </c>
      <c r="L5" s="3">
        <f t="shared" si="0"/>
        <v>43678</v>
      </c>
      <c r="M5" s="3">
        <f t="shared" si="0"/>
        <v>43709</v>
      </c>
      <c r="N5" s="3">
        <f t="shared" si="0"/>
        <v>43739</v>
      </c>
      <c r="O5" s="3">
        <f t="shared" si="0"/>
        <v>43770</v>
      </c>
      <c r="P5" s="3">
        <f t="shared" si="0"/>
        <v>43800</v>
      </c>
      <c r="Q5" s="3">
        <f t="shared" si="0"/>
        <v>43831</v>
      </c>
      <c r="R5" s="3">
        <f t="shared" si="0"/>
        <v>43862</v>
      </c>
      <c r="S5" s="3">
        <f t="shared" si="0"/>
        <v>43891</v>
      </c>
      <c r="T5" s="3">
        <f t="shared" si="0"/>
        <v>43922</v>
      </c>
      <c r="U5" s="3">
        <f t="shared" si="0"/>
        <v>43952</v>
      </c>
      <c r="V5" s="3">
        <f t="shared" si="0"/>
        <v>43983</v>
      </c>
      <c r="W5" s="3">
        <f t="shared" si="0"/>
        <v>44013</v>
      </c>
      <c r="X5" s="3">
        <f t="shared" si="0"/>
        <v>44044</v>
      </c>
      <c r="Y5" s="3">
        <f t="shared" si="0"/>
        <v>44075</v>
      </c>
      <c r="Z5" s="3">
        <f t="shared" si="0"/>
        <v>44105</v>
      </c>
      <c r="AA5" s="3">
        <f t="shared" si="0"/>
        <v>44136</v>
      </c>
      <c r="AB5" s="3">
        <f t="shared" si="0"/>
        <v>44166</v>
      </c>
      <c r="AC5" s="3">
        <f t="shared" si="0"/>
        <v>44197</v>
      </c>
      <c r="AD5" s="3">
        <f t="shared" si="0"/>
        <v>44228</v>
      </c>
      <c r="AE5" s="3">
        <f t="shared" si="0"/>
        <v>44256</v>
      </c>
      <c r="AF5" s="3">
        <f t="shared" si="0"/>
        <v>44287</v>
      </c>
      <c r="AG5" s="3">
        <f t="shared" si="0"/>
        <v>44317</v>
      </c>
      <c r="AH5" s="3">
        <f t="shared" si="0"/>
        <v>44348</v>
      </c>
      <c r="AI5" s="3">
        <f t="shared" si="0"/>
        <v>44378</v>
      </c>
      <c r="AJ5" s="3">
        <f t="shared" si="0"/>
        <v>44409</v>
      </c>
      <c r="AK5" s="3">
        <f t="shared" si="0"/>
        <v>44440</v>
      </c>
      <c r="AL5" s="3">
        <f t="shared" si="0"/>
        <v>44470</v>
      </c>
      <c r="AM5" s="3">
        <f t="shared" si="0"/>
        <v>44501</v>
      </c>
      <c r="AN5" s="3">
        <f t="shared" si="0"/>
        <v>44531</v>
      </c>
    </row>
    <row r="6" spans="1:47" ht="14.4" x14ac:dyDescent="0.3">
      <c r="B6" s="4" t="s">
        <v>3</v>
      </c>
      <c r="C6" s="4"/>
      <c r="D6" s="4"/>
      <c r="E6" s="5">
        <f t="shared" ref="E6:AN6" si="1">HLOOKUP(E$5,Kalender,6,0)</f>
        <v>9.2592592592592587E-2</v>
      </c>
      <c r="F6" s="5">
        <f t="shared" si="1"/>
        <v>7.8703703703703706E-2</v>
      </c>
      <c r="G6" s="5">
        <f t="shared" si="1"/>
        <v>8.3333333333333329E-2</v>
      </c>
      <c r="H6" s="5">
        <f t="shared" si="1"/>
        <v>7.8703703703703706E-2</v>
      </c>
      <c r="I6" s="5">
        <f t="shared" si="1"/>
        <v>8.7962962962962965E-2</v>
      </c>
      <c r="J6" s="5">
        <f t="shared" si="1"/>
        <v>6.9444444444444448E-2</v>
      </c>
      <c r="K6" s="5">
        <f t="shared" si="1"/>
        <v>9.7222222222222224E-2</v>
      </c>
      <c r="L6" s="5">
        <f t="shared" si="1"/>
        <v>8.3333333333333329E-2</v>
      </c>
      <c r="M6" s="5">
        <f t="shared" si="1"/>
        <v>8.7962962962962965E-2</v>
      </c>
      <c r="N6" s="5">
        <f t="shared" si="1"/>
        <v>8.7962962962962965E-2</v>
      </c>
      <c r="O6" s="5">
        <f t="shared" si="1"/>
        <v>8.3333333333333329E-2</v>
      </c>
      <c r="P6" s="5">
        <f t="shared" si="1"/>
        <v>6.9444444444444448E-2</v>
      </c>
      <c r="Q6" s="5">
        <f t="shared" si="1"/>
        <v>8.7962962962962965E-2</v>
      </c>
      <c r="R6" s="5">
        <f t="shared" si="1"/>
        <v>7.407407407407407E-2</v>
      </c>
      <c r="S6" s="5">
        <f t="shared" si="1"/>
        <v>9.2592592592592587E-2</v>
      </c>
      <c r="T6" s="5">
        <f t="shared" si="1"/>
        <v>7.8703703703703706E-2</v>
      </c>
      <c r="U6" s="5">
        <f t="shared" si="1"/>
        <v>7.8703703703703706E-2</v>
      </c>
      <c r="V6" s="5">
        <f t="shared" si="1"/>
        <v>7.8703703703703706E-2</v>
      </c>
      <c r="W6" s="5">
        <f t="shared" si="1"/>
        <v>9.7222222222222224E-2</v>
      </c>
      <c r="X6" s="5">
        <f t="shared" si="1"/>
        <v>8.3333333333333329E-2</v>
      </c>
      <c r="Y6" s="5">
        <f t="shared" si="1"/>
        <v>9.2592592592592587E-2</v>
      </c>
      <c r="Z6" s="5">
        <f t="shared" si="1"/>
        <v>8.7962962962962965E-2</v>
      </c>
      <c r="AA6" s="5">
        <f t="shared" si="1"/>
        <v>8.7962962962962965E-2</v>
      </c>
      <c r="AB6" s="5">
        <f t="shared" si="1"/>
        <v>7.8703703703703706E-2</v>
      </c>
      <c r="AC6" s="5">
        <f t="shared" si="1"/>
        <v>7.8703703703703706E-2</v>
      </c>
      <c r="AD6" s="5">
        <f t="shared" si="1"/>
        <v>7.407407407407407E-2</v>
      </c>
      <c r="AE6" s="5">
        <f t="shared" si="1"/>
        <v>9.7222222222222224E-2</v>
      </c>
      <c r="AF6" s="5">
        <f t="shared" si="1"/>
        <v>7.8703703703703706E-2</v>
      </c>
      <c r="AG6" s="5">
        <f t="shared" si="1"/>
        <v>7.8703703703703706E-2</v>
      </c>
      <c r="AH6" s="5">
        <f t="shared" si="1"/>
        <v>7.8703703703703706E-2</v>
      </c>
      <c r="AI6" s="5">
        <f t="shared" si="1"/>
        <v>9.2592592592592587E-2</v>
      </c>
      <c r="AJ6" s="5">
        <f t="shared" si="1"/>
        <v>8.7962962962962965E-2</v>
      </c>
      <c r="AK6" s="5">
        <f t="shared" si="1"/>
        <v>9.2592592592592587E-2</v>
      </c>
      <c r="AL6" s="5">
        <f t="shared" si="1"/>
        <v>8.3333333333333329E-2</v>
      </c>
      <c r="AM6" s="5">
        <f t="shared" si="1"/>
        <v>9.2592592592592587E-2</v>
      </c>
      <c r="AN6" s="5">
        <f t="shared" si="1"/>
        <v>7.8703703703703706E-2</v>
      </c>
      <c r="AO6" s="6"/>
      <c r="AP6" s="6"/>
      <c r="AQ6" s="6"/>
      <c r="AR6" s="6"/>
      <c r="AS6" s="6"/>
      <c r="AT6" s="6"/>
      <c r="AU6" s="6"/>
    </row>
    <row r="7" spans="1:47" ht="6.75" customHeight="1" x14ac:dyDescent="0.25">
      <c r="A7" s="4"/>
      <c r="B7" s="4"/>
      <c r="C7" s="4"/>
      <c r="D7" s="4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6"/>
      <c r="AP7" s="6"/>
      <c r="AQ7" s="6"/>
      <c r="AR7" s="6"/>
      <c r="AS7" s="6"/>
      <c r="AT7" s="6"/>
      <c r="AU7" s="6"/>
    </row>
    <row r="8" spans="1:47" s="10" customFormat="1" ht="19.5" customHeight="1" x14ac:dyDescent="0.25">
      <c r="A8" s="8" t="s">
        <v>4</v>
      </c>
      <c r="B8" s="8"/>
      <c r="C8" s="8"/>
      <c r="D8" s="8"/>
      <c r="E8" s="9">
        <f t="shared" ref="E8:AN8" si="2">E10-E34</f>
        <v>-24953.111111111109</v>
      </c>
      <c r="F8" s="9">
        <f t="shared" si="2"/>
        <v>-12387</v>
      </c>
      <c r="G8" s="9">
        <f t="shared" si="2"/>
        <v>-11344</v>
      </c>
      <c r="H8" s="9">
        <f t="shared" si="2"/>
        <v>-13297.777777777781</v>
      </c>
      <c r="I8" s="9">
        <f t="shared" si="2"/>
        <v>-12672.555555555555</v>
      </c>
      <c r="J8" s="9">
        <f t="shared" si="2"/>
        <v>-12371.333333333336</v>
      </c>
      <c r="K8" s="9">
        <f t="shared" si="2"/>
        <v>10608.333333333336</v>
      </c>
      <c r="L8" s="9">
        <f t="shared" si="2"/>
        <v>3978</v>
      </c>
      <c r="M8" s="9">
        <f t="shared" si="2"/>
        <v>15144.333333333343</v>
      </c>
      <c r="N8" s="9">
        <f t="shared" si="2"/>
        <v>8033.4444444444525</v>
      </c>
      <c r="O8" s="9">
        <f t="shared" si="2"/>
        <v>19520</v>
      </c>
      <c r="P8" s="9">
        <f t="shared" si="2"/>
        <v>8795.6666666666642</v>
      </c>
      <c r="Q8" s="9">
        <f t="shared" si="2"/>
        <v>10633.444444444453</v>
      </c>
      <c r="R8" s="9">
        <f t="shared" si="2"/>
        <v>17693.111111111117</v>
      </c>
      <c r="S8" s="9">
        <f t="shared" si="2"/>
        <v>12584.888888888883</v>
      </c>
      <c r="T8" s="9">
        <f t="shared" si="2"/>
        <v>21187.444444444438</v>
      </c>
      <c r="U8" s="9">
        <f t="shared" si="2"/>
        <v>12659.444444444438</v>
      </c>
      <c r="V8" s="9">
        <f t="shared" si="2"/>
        <v>20547.444444444438</v>
      </c>
      <c r="W8" s="9">
        <f t="shared" si="2"/>
        <v>27302.666666666672</v>
      </c>
      <c r="X8" s="9">
        <f t="shared" si="2"/>
        <v>29796</v>
      </c>
      <c r="Y8" s="9">
        <f t="shared" si="2"/>
        <v>27608.444444444438</v>
      </c>
      <c r="Z8" s="9">
        <f t="shared" si="2"/>
        <v>28378.222222222226</v>
      </c>
      <c r="AA8" s="9">
        <f t="shared" si="2"/>
        <v>30378.222222222226</v>
      </c>
      <c r="AB8" s="9">
        <f t="shared" si="2"/>
        <v>18741.777777777781</v>
      </c>
      <c r="AC8" s="9">
        <f t="shared" si="2"/>
        <v>18973.777777777781</v>
      </c>
      <c r="AD8" s="9">
        <f t="shared" si="2"/>
        <v>19279.555555555562</v>
      </c>
      <c r="AE8" s="9">
        <f t="shared" si="2"/>
        <v>38430.666666666672</v>
      </c>
      <c r="AF8" s="9">
        <f t="shared" si="2"/>
        <v>18973.777777777781</v>
      </c>
      <c r="AG8" s="9">
        <f t="shared" si="2"/>
        <v>27869.777777777781</v>
      </c>
      <c r="AH8" s="9">
        <f t="shared" si="2"/>
        <v>18973.777777777781</v>
      </c>
      <c r="AI8" s="9">
        <f t="shared" si="2"/>
        <v>20472.444444444438</v>
      </c>
      <c r="AJ8" s="9">
        <f t="shared" si="2"/>
        <v>37514.222222222226</v>
      </c>
      <c r="AK8" s="9">
        <f t="shared" si="2"/>
        <v>34840.444444444438</v>
      </c>
      <c r="AL8" s="9">
        <f t="shared" si="2"/>
        <v>20196</v>
      </c>
      <c r="AM8" s="9">
        <f t="shared" si="2"/>
        <v>37440.444444444438</v>
      </c>
      <c r="AN8" s="9">
        <f t="shared" si="2"/>
        <v>19861.777777777781</v>
      </c>
    </row>
    <row r="9" spans="1:47" s="10" customFormat="1" ht="19.5" customHeight="1" x14ac:dyDescent="0.25">
      <c r="A9" s="11"/>
      <c r="B9" s="11" t="s">
        <v>5</v>
      </c>
      <c r="C9" s="11"/>
      <c r="D9" s="11"/>
      <c r="E9" s="12">
        <f>SUM($E$8:E$8)</f>
        <v>-24953.111111111109</v>
      </c>
      <c r="F9" s="12">
        <f>SUM($E$8:F$8)</f>
        <v>-37340.111111111109</v>
      </c>
      <c r="G9" s="12">
        <f>SUM($E$8:G$8)</f>
        <v>-48684.111111111109</v>
      </c>
      <c r="H9" s="12">
        <f>SUM($E$8:H$8)</f>
        <v>-61981.888888888891</v>
      </c>
      <c r="I9" s="12">
        <f>SUM($E$8:I$8)</f>
        <v>-74654.444444444438</v>
      </c>
      <c r="J9" s="12">
        <f>SUM($E$8:J$8)</f>
        <v>-87025.777777777781</v>
      </c>
      <c r="K9" s="12">
        <f>SUM($E$8:K$8)</f>
        <v>-76417.444444444438</v>
      </c>
      <c r="L9" s="12">
        <f>SUM($E$8:L$8)</f>
        <v>-72439.444444444438</v>
      </c>
      <c r="M9" s="12">
        <f>SUM($E$8:M$8)</f>
        <v>-57295.111111111095</v>
      </c>
      <c r="N9" s="12">
        <f>SUM($E$8:N$8)</f>
        <v>-49261.666666666642</v>
      </c>
      <c r="O9" s="12">
        <f>SUM($E$8:O$8)</f>
        <v>-29741.666666666642</v>
      </c>
      <c r="P9" s="12">
        <f>SUM($E$8:P$8)</f>
        <v>-20945.999999999978</v>
      </c>
      <c r="Q9" s="12">
        <f>SUM($E$8:Q$8)</f>
        <v>-10312.555555555526</v>
      </c>
      <c r="R9" s="12">
        <f>SUM($E$8:R$8)</f>
        <v>7380.5555555555911</v>
      </c>
      <c r="S9" s="12">
        <f>SUM($E$8:S$8)</f>
        <v>19965.444444444474</v>
      </c>
      <c r="T9" s="12">
        <f>SUM($E$8:T$8)</f>
        <v>41152.888888888912</v>
      </c>
      <c r="U9" s="12">
        <f>SUM($E$8:U$8)</f>
        <v>53812.33333333335</v>
      </c>
      <c r="V9" s="12">
        <f>SUM($E$8:V$8)</f>
        <v>74359.777777777781</v>
      </c>
      <c r="W9" s="12">
        <f>SUM($E$8:W$8)</f>
        <v>101662.44444444445</v>
      </c>
      <c r="X9" s="12">
        <f>SUM($E$8:X$8)</f>
        <v>131458.44444444444</v>
      </c>
      <c r="Y9" s="12">
        <f>SUM($E$8:Y$8)</f>
        <v>159066.88888888888</v>
      </c>
      <c r="Z9" s="12">
        <f>SUM($E$8:Z$8)</f>
        <v>187445.11111111109</v>
      </c>
      <c r="AA9" s="12">
        <f>SUM($E$8:AA$8)</f>
        <v>217823.33333333331</v>
      </c>
      <c r="AB9" s="12">
        <f>SUM($E$8:AB$8)</f>
        <v>236565.11111111109</v>
      </c>
      <c r="AC9" s="12">
        <f>SUM($E$8:AC$8)</f>
        <v>255538.88888888888</v>
      </c>
      <c r="AD9" s="12">
        <f>SUM($E$8:AD$8)</f>
        <v>274818.44444444444</v>
      </c>
      <c r="AE9" s="12">
        <f>SUM($E$8:AE$8)</f>
        <v>313249.11111111112</v>
      </c>
      <c r="AF9" s="12">
        <f>SUM($E$8:AF$8)</f>
        <v>332222.88888888888</v>
      </c>
      <c r="AG9" s="12">
        <f>SUM($E$8:AG$8)</f>
        <v>360092.66666666663</v>
      </c>
      <c r="AH9" s="12">
        <f>SUM($E$8:AH$8)</f>
        <v>379066.44444444438</v>
      </c>
      <c r="AI9" s="12">
        <f>SUM($E$8:AI$8)</f>
        <v>399538.88888888882</v>
      </c>
      <c r="AJ9" s="12">
        <f>SUM($E$8:AJ$8)</f>
        <v>437053.11111111107</v>
      </c>
      <c r="AK9" s="12">
        <f>SUM($E$8:AK$8)</f>
        <v>471893.5555555555</v>
      </c>
      <c r="AL9" s="12">
        <f>SUM($E$8:AL$8)</f>
        <v>492089.5555555555</v>
      </c>
      <c r="AM9" s="12">
        <f>SUM($E$8:AM$8)</f>
        <v>529530</v>
      </c>
      <c r="AN9" s="12">
        <f>SUM($E$8:AN$8)</f>
        <v>549391.77777777775</v>
      </c>
    </row>
    <row r="10" spans="1:47" s="13" customFormat="1" ht="14.4" x14ac:dyDescent="0.3">
      <c r="A10" s="13" t="s">
        <v>6</v>
      </c>
      <c r="E10" s="14">
        <f t="shared" ref="E10:AN10" si="3">SUM(E14:E18)+SUM(E21:E22)+SUM(E25:E27)+SUM(E30:E31)</f>
        <v>13100</v>
      </c>
      <c r="F10" s="14">
        <f t="shared" si="3"/>
        <v>21190</v>
      </c>
      <c r="G10" s="14">
        <f t="shared" si="3"/>
        <v>23250</v>
      </c>
      <c r="H10" s="14">
        <f t="shared" si="3"/>
        <v>21480</v>
      </c>
      <c r="I10" s="14">
        <f t="shared" si="3"/>
        <v>23690</v>
      </c>
      <c r="J10" s="14">
        <f t="shared" si="3"/>
        <v>23680</v>
      </c>
      <c r="K10" s="14">
        <f t="shared" si="3"/>
        <v>55480</v>
      </c>
      <c r="L10" s="14">
        <f t="shared" si="3"/>
        <v>46940</v>
      </c>
      <c r="M10" s="14">
        <f t="shared" si="3"/>
        <v>63570</v>
      </c>
      <c r="N10" s="14">
        <f t="shared" si="3"/>
        <v>55320</v>
      </c>
      <c r="O10" s="14">
        <f t="shared" si="3"/>
        <v>69090</v>
      </c>
      <c r="P10" s="14">
        <f t="shared" si="3"/>
        <v>53920</v>
      </c>
      <c r="Q10" s="14">
        <f t="shared" si="3"/>
        <v>58570</v>
      </c>
      <c r="R10" s="14">
        <f t="shared" si="3"/>
        <v>65630</v>
      </c>
      <c r="S10" s="14">
        <f t="shared" si="3"/>
        <v>58270</v>
      </c>
      <c r="T10" s="14">
        <f t="shared" si="3"/>
        <v>67830</v>
      </c>
      <c r="U10" s="14">
        <f t="shared" si="3"/>
        <v>57170</v>
      </c>
      <c r="V10" s="14">
        <f t="shared" si="3"/>
        <v>67030</v>
      </c>
      <c r="W10" s="14">
        <f t="shared" si="3"/>
        <v>79020</v>
      </c>
      <c r="X10" s="14">
        <f t="shared" si="3"/>
        <v>80120</v>
      </c>
      <c r="Y10" s="14">
        <f t="shared" si="3"/>
        <v>78730</v>
      </c>
      <c r="Z10" s="14">
        <f t="shared" si="3"/>
        <v>79020</v>
      </c>
      <c r="AA10" s="14">
        <f t="shared" si="3"/>
        <v>81520</v>
      </c>
      <c r="AB10" s="14">
        <f t="shared" si="3"/>
        <v>65630</v>
      </c>
      <c r="AC10" s="14">
        <f t="shared" si="3"/>
        <v>65920</v>
      </c>
      <c r="AD10" s="14">
        <f t="shared" si="3"/>
        <v>65630</v>
      </c>
      <c r="AE10" s="14">
        <f t="shared" si="3"/>
        <v>92930</v>
      </c>
      <c r="AF10" s="14">
        <f t="shared" si="3"/>
        <v>65920</v>
      </c>
      <c r="AG10" s="14">
        <f t="shared" si="3"/>
        <v>77040</v>
      </c>
      <c r="AH10" s="14">
        <f t="shared" si="3"/>
        <v>65920</v>
      </c>
      <c r="AI10" s="14">
        <f t="shared" si="3"/>
        <v>69810</v>
      </c>
      <c r="AJ10" s="14">
        <f t="shared" si="3"/>
        <v>90440</v>
      </c>
      <c r="AK10" s="14">
        <f t="shared" si="3"/>
        <v>87770</v>
      </c>
      <c r="AL10" s="14">
        <f t="shared" si="3"/>
        <v>68120</v>
      </c>
      <c r="AM10" s="14">
        <f t="shared" si="3"/>
        <v>91020</v>
      </c>
      <c r="AN10" s="14">
        <f t="shared" si="3"/>
        <v>67030</v>
      </c>
    </row>
    <row r="11" spans="1:47" s="15" customFormat="1" ht="13.8" x14ac:dyDescent="0.3">
      <c r="A11" s="15" t="s">
        <v>7</v>
      </c>
      <c r="E11" s="16">
        <f t="shared" ref="E11:AN11" si="4">E41+E47+E53+E59+E65</f>
        <v>16401.85185185185</v>
      </c>
      <c r="F11" s="16">
        <f t="shared" si="4"/>
        <v>15773.009259259261</v>
      </c>
      <c r="G11" s="16">
        <f t="shared" si="4"/>
        <v>19767.5</v>
      </c>
      <c r="H11" s="16">
        <f t="shared" si="4"/>
        <v>23397.03703703704</v>
      </c>
      <c r="I11" s="16">
        <f t="shared" si="4"/>
        <v>31433.564814814814</v>
      </c>
      <c r="J11" s="16">
        <f t="shared" si="4"/>
        <v>28987.5</v>
      </c>
      <c r="K11" s="16">
        <f t="shared" si="4"/>
        <v>46422.638888888891</v>
      </c>
      <c r="L11" s="16">
        <f t="shared" si="4"/>
        <v>44796.666666666664</v>
      </c>
      <c r="M11" s="16">
        <f t="shared" si="4"/>
        <v>61849.398148148153</v>
      </c>
      <c r="N11" s="16">
        <f t="shared" si="4"/>
        <v>65374.07407407408</v>
      </c>
      <c r="O11" s="16">
        <f t="shared" si="4"/>
        <v>61933.333333333328</v>
      </c>
      <c r="P11" s="16">
        <f t="shared" si="4"/>
        <v>51611.111111111109</v>
      </c>
      <c r="Q11" s="16">
        <f t="shared" si="4"/>
        <v>65374.07407407408</v>
      </c>
      <c r="R11" s="16">
        <f t="shared" si="4"/>
        <v>55051.851851851854</v>
      </c>
      <c r="S11" s="16">
        <f t="shared" si="4"/>
        <v>68814.814814814803</v>
      </c>
      <c r="T11" s="16">
        <f t="shared" si="4"/>
        <v>62978.703703703708</v>
      </c>
      <c r="U11" s="16">
        <f t="shared" si="4"/>
        <v>62978.703703703708</v>
      </c>
      <c r="V11" s="16">
        <f t="shared" si="4"/>
        <v>62978.703703703708</v>
      </c>
      <c r="W11" s="16">
        <f t="shared" si="4"/>
        <v>86109.722222222219</v>
      </c>
      <c r="X11" s="16">
        <f t="shared" si="4"/>
        <v>73808.333333333328</v>
      </c>
      <c r="Y11" s="16">
        <f t="shared" si="4"/>
        <v>82009.259259259255</v>
      </c>
      <c r="Z11" s="16">
        <f t="shared" si="4"/>
        <v>77908.796296296292</v>
      </c>
      <c r="AA11" s="16">
        <f t="shared" si="4"/>
        <v>77908.796296296292</v>
      </c>
      <c r="AB11" s="16">
        <f t="shared" si="4"/>
        <v>69707.87037037038</v>
      </c>
      <c r="AC11" s="16">
        <f t="shared" si="4"/>
        <v>69707.87037037038</v>
      </c>
      <c r="AD11" s="16">
        <f t="shared" si="4"/>
        <v>65607.407407407401</v>
      </c>
      <c r="AE11" s="16">
        <f t="shared" si="4"/>
        <v>86109.722222222219</v>
      </c>
      <c r="AF11" s="16">
        <f t="shared" si="4"/>
        <v>69707.87037037038</v>
      </c>
      <c r="AG11" s="16">
        <f t="shared" si="4"/>
        <v>69707.87037037038</v>
      </c>
      <c r="AH11" s="16">
        <f t="shared" si="4"/>
        <v>69707.87037037038</v>
      </c>
      <c r="AI11" s="16">
        <f t="shared" si="4"/>
        <v>82009.259259259255</v>
      </c>
      <c r="AJ11" s="16">
        <f t="shared" si="4"/>
        <v>77908.796296296292</v>
      </c>
      <c r="AK11" s="16">
        <f t="shared" si="4"/>
        <v>82009.259259259255</v>
      </c>
      <c r="AL11" s="16">
        <f t="shared" si="4"/>
        <v>73808.333333333328</v>
      </c>
      <c r="AM11" s="16">
        <f t="shared" si="4"/>
        <v>82009.259259259255</v>
      </c>
      <c r="AN11" s="16">
        <f t="shared" si="4"/>
        <v>69707.87037037038</v>
      </c>
    </row>
    <row r="12" spans="1:47" x14ac:dyDescent="0.25">
      <c r="A12" s="4"/>
      <c r="B12" s="4" t="s">
        <v>8</v>
      </c>
      <c r="E12" s="17">
        <f t="shared" ref="E12:AN12" si="5">SUM(E14:E18)</f>
        <v>5300</v>
      </c>
      <c r="F12" s="17">
        <f t="shared" si="5"/>
        <v>6390</v>
      </c>
      <c r="G12" s="17">
        <f t="shared" si="5"/>
        <v>5300</v>
      </c>
      <c r="H12" s="17">
        <f t="shared" si="5"/>
        <v>5880</v>
      </c>
      <c r="I12" s="17">
        <f t="shared" si="5"/>
        <v>11690</v>
      </c>
      <c r="J12" s="17">
        <f t="shared" si="5"/>
        <v>6680</v>
      </c>
      <c r="K12" s="17">
        <f t="shared" si="5"/>
        <v>17280</v>
      </c>
      <c r="L12" s="17">
        <f t="shared" si="5"/>
        <v>16990</v>
      </c>
      <c r="M12" s="17">
        <f t="shared" si="5"/>
        <v>17570</v>
      </c>
      <c r="N12" s="17">
        <f t="shared" si="5"/>
        <v>17570</v>
      </c>
      <c r="O12" s="17">
        <f t="shared" si="5"/>
        <v>23090</v>
      </c>
      <c r="P12" s="17">
        <f t="shared" si="5"/>
        <v>17570</v>
      </c>
      <c r="Q12" s="17">
        <f t="shared" si="5"/>
        <v>17570</v>
      </c>
      <c r="R12" s="17">
        <f t="shared" si="5"/>
        <v>17280</v>
      </c>
      <c r="S12" s="17">
        <f t="shared" si="5"/>
        <v>22870</v>
      </c>
      <c r="T12" s="17">
        <f t="shared" si="5"/>
        <v>18080</v>
      </c>
      <c r="U12" s="17">
        <f t="shared" si="5"/>
        <v>17570</v>
      </c>
      <c r="V12" s="17">
        <f t="shared" si="5"/>
        <v>17280</v>
      </c>
      <c r="W12" s="17">
        <f t="shared" si="5"/>
        <v>22870</v>
      </c>
      <c r="X12" s="17">
        <f t="shared" si="5"/>
        <v>18370</v>
      </c>
      <c r="Y12" s="17">
        <f t="shared" si="5"/>
        <v>22580</v>
      </c>
      <c r="Z12" s="17">
        <f t="shared" si="5"/>
        <v>22870</v>
      </c>
      <c r="AA12" s="17">
        <f t="shared" si="5"/>
        <v>18370</v>
      </c>
      <c r="AB12" s="17">
        <f t="shared" si="5"/>
        <v>17280</v>
      </c>
      <c r="AC12" s="17">
        <f t="shared" si="5"/>
        <v>17570</v>
      </c>
      <c r="AD12" s="17">
        <f t="shared" si="5"/>
        <v>17280</v>
      </c>
      <c r="AE12" s="17">
        <f t="shared" si="5"/>
        <v>23380</v>
      </c>
      <c r="AF12" s="17">
        <f t="shared" si="5"/>
        <v>17570</v>
      </c>
      <c r="AG12" s="17">
        <f t="shared" si="5"/>
        <v>22290</v>
      </c>
      <c r="AH12" s="17">
        <f t="shared" si="5"/>
        <v>17570</v>
      </c>
      <c r="AI12" s="17">
        <f t="shared" si="5"/>
        <v>18660</v>
      </c>
      <c r="AJ12" s="17">
        <f t="shared" si="5"/>
        <v>22290</v>
      </c>
      <c r="AK12" s="17">
        <f t="shared" si="5"/>
        <v>22870</v>
      </c>
      <c r="AL12" s="17">
        <f t="shared" si="5"/>
        <v>18370</v>
      </c>
      <c r="AM12" s="17">
        <f t="shared" si="5"/>
        <v>22870</v>
      </c>
      <c r="AN12" s="17">
        <f t="shared" si="5"/>
        <v>17280</v>
      </c>
    </row>
    <row r="13" spans="1:47" ht="14.4" x14ac:dyDescent="0.3">
      <c r="B13" s="4"/>
      <c r="C13" s="18" t="s">
        <v>9</v>
      </c>
      <c r="D13" s="4"/>
      <c r="E13" s="19">
        <v>0.2</v>
      </c>
      <c r="F13" s="19">
        <v>0.3</v>
      </c>
      <c r="G13" s="19">
        <v>0.3</v>
      </c>
      <c r="H13" s="19">
        <v>0.4</v>
      </c>
      <c r="I13" s="19">
        <v>0.5</v>
      </c>
      <c r="J13" s="19">
        <v>0.6</v>
      </c>
      <c r="K13" s="19">
        <v>0.7</v>
      </c>
      <c r="L13" s="19">
        <v>0.8</v>
      </c>
      <c r="M13" s="19">
        <v>0.9</v>
      </c>
      <c r="N13" s="19">
        <v>1</v>
      </c>
      <c r="O13" s="19">
        <v>1</v>
      </c>
      <c r="P13" s="19">
        <v>1</v>
      </c>
      <c r="Q13" s="19">
        <v>1</v>
      </c>
      <c r="R13" s="19">
        <v>1</v>
      </c>
      <c r="S13" s="19">
        <v>1</v>
      </c>
      <c r="T13" s="19">
        <v>1</v>
      </c>
      <c r="U13" s="19">
        <v>1</v>
      </c>
      <c r="V13" s="19">
        <v>1</v>
      </c>
      <c r="W13" s="19">
        <v>1</v>
      </c>
      <c r="X13" s="19">
        <v>1</v>
      </c>
      <c r="Y13" s="19">
        <v>1</v>
      </c>
      <c r="Z13" s="19">
        <v>1</v>
      </c>
      <c r="AA13" s="19">
        <v>1</v>
      </c>
      <c r="AB13" s="19">
        <v>1</v>
      </c>
      <c r="AC13" s="19">
        <v>1</v>
      </c>
      <c r="AD13" s="19">
        <v>1</v>
      </c>
      <c r="AE13" s="19">
        <v>1</v>
      </c>
      <c r="AF13" s="19">
        <v>1</v>
      </c>
      <c r="AG13" s="19">
        <v>1</v>
      </c>
      <c r="AH13" s="19">
        <v>1</v>
      </c>
      <c r="AI13" s="19">
        <v>1</v>
      </c>
      <c r="AJ13" s="19">
        <v>1</v>
      </c>
      <c r="AK13" s="19">
        <v>1</v>
      </c>
      <c r="AL13" s="19">
        <v>1</v>
      </c>
      <c r="AM13" s="19">
        <v>1</v>
      </c>
      <c r="AN13" s="19">
        <v>1</v>
      </c>
      <c r="AO13" s="19"/>
      <c r="AP13" s="6"/>
      <c r="AQ13" s="6"/>
      <c r="AR13" s="6"/>
      <c r="AS13" s="6"/>
      <c r="AT13" s="6"/>
      <c r="AU13" s="6"/>
    </row>
    <row r="14" spans="1:47" x14ac:dyDescent="0.25">
      <c r="A14" s="20"/>
      <c r="B14" t="s">
        <v>10</v>
      </c>
      <c r="C14" s="21" t="str">
        <f>VLOOKUP(B14,Leistungen,2,0)</f>
        <v>Immobilienfinanzierung (Beratung ohne Abschluss)</v>
      </c>
      <c r="D14" s="22"/>
      <c r="E14" s="23">
        <f>ROUND(E$13*E$6*VLOOKUP($B14,Leistungen,5,0),0)*VLOOKUP($B14,Leistungen,4,0)</f>
        <v>290</v>
      </c>
      <c r="F14" s="23">
        <f>ROUND(SUMPRODUCT($E$13:F$13,$E$6:F$6)*VLOOKUP($B14,Leistungen,5,0),0)*VLOOKUP($B14,Leistungen,4,0)-SUM($E14:E14)</f>
        <v>290</v>
      </c>
      <c r="G14" s="23">
        <f>ROUND(SUMPRODUCT($E$13:G$13,$E$6:G$6)*VLOOKUP($B14,Leistungen,5,0),0)*VLOOKUP($B14,Leistungen,4,0)-SUM($E14:F14)</f>
        <v>290</v>
      </c>
      <c r="H14" s="23">
        <f>ROUND(SUMPRODUCT($E$13:H$13,$E$6:H$6)*VLOOKUP($B14,Leistungen,5,0),0)*VLOOKUP($B14,Leistungen,4,0)-SUM($E14:G14)</f>
        <v>580</v>
      </c>
      <c r="I14" s="23">
        <f>ROUND(SUMPRODUCT($E$13:I$13,$E$6:I$6)*VLOOKUP($B14,Leistungen,5,0),0)*VLOOKUP($B14,Leistungen,4,0)-SUM($E14:H14)</f>
        <v>580</v>
      </c>
      <c r="J14" s="23">
        <f>ROUND(SUMPRODUCT($E$13:J$13,$E$6:J$6)*VLOOKUP($B14,Leistungen,5,0),0)*VLOOKUP($B14,Leistungen,4,0)-SUM($E14:I14)</f>
        <v>580</v>
      </c>
      <c r="K14" s="23">
        <f>ROUND(SUMPRODUCT($E$13:K$13,$E$6:K$6)*VLOOKUP($B14,Leistungen,5,0),0)*VLOOKUP($B14,Leistungen,4,0)-SUM($E14:J14)</f>
        <v>1160</v>
      </c>
      <c r="L14" s="23">
        <f>ROUND(SUMPRODUCT($E$13:L$13,$E$6:L$6)*VLOOKUP($B14,Leistungen,5,0),0)*VLOOKUP($B14,Leistungen,4,0)-SUM($E14:K14)</f>
        <v>870</v>
      </c>
      <c r="M14" s="23">
        <f>ROUND(SUMPRODUCT($E$13:M$13,$E$6:M$6)*VLOOKUP($B14,Leistungen,5,0),0)*VLOOKUP($B14,Leistungen,4,0)-SUM($E14:L14)</f>
        <v>1160</v>
      </c>
      <c r="N14" s="23">
        <f>ROUND(SUMPRODUCT($E$13:N$13,$E$6:N$6)*VLOOKUP($B14,Leistungen,5,0),0)*VLOOKUP($B14,Leistungen,4,0)-SUM($E14:M14)</f>
        <v>1160</v>
      </c>
      <c r="O14" s="23">
        <f>ROUND(SUMPRODUCT($E$13:O$13,$E$6:O$6)*VLOOKUP($B14,Leistungen,5,0),0)*VLOOKUP($B14,Leistungen,4,0)-SUM($E14:N14)</f>
        <v>1160</v>
      </c>
      <c r="P14" s="23">
        <f>ROUND(SUMPRODUCT($E$13:P$13,$E$6:P$6)*VLOOKUP($B14,Leistungen,5,0),0)*VLOOKUP($B14,Leistungen,4,0)-SUM($E14:O14)</f>
        <v>1160</v>
      </c>
      <c r="Q14" s="23">
        <f>ROUND(SUMPRODUCT($E$13:Q$13,$E$6:Q$6)*VLOOKUP($B14,Leistungen,5,0),0)*VLOOKUP($B14,Leistungen,4,0)-SUM($E14:P14)</f>
        <v>1160</v>
      </c>
      <c r="R14" s="23">
        <f>ROUND(SUMPRODUCT($E$13:R$13,$E$6:R$6)*VLOOKUP($B14,Leistungen,5,0),0)*VLOOKUP($B14,Leistungen,4,0)-SUM($E14:Q14)</f>
        <v>1160</v>
      </c>
      <c r="S14" s="23">
        <f>ROUND(SUMPRODUCT($E$13:S$13,$E$6:S$6)*VLOOKUP($B14,Leistungen,5,0),0)*VLOOKUP($B14,Leistungen,4,0)-SUM($E14:R14)</f>
        <v>1450</v>
      </c>
      <c r="T14" s="23">
        <f>ROUND(SUMPRODUCT($E$13:T$13,$E$6:T$6)*VLOOKUP($B14,Leistungen,5,0),0)*VLOOKUP($B14,Leistungen,4,0)-SUM($E14:S14)</f>
        <v>1160</v>
      </c>
      <c r="U14" s="23">
        <f>ROUND(SUMPRODUCT($E$13:U$13,$E$6:U$6)*VLOOKUP($B14,Leistungen,5,0),0)*VLOOKUP($B14,Leistungen,4,0)-SUM($E14:T14)</f>
        <v>1160</v>
      </c>
      <c r="V14" s="23">
        <f>ROUND(SUMPRODUCT($E$13:V$13,$E$6:V$6)*VLOOKUP($B14,Leistungen,5,0),0)*VLOOKUP($B14,Leistungen,4,0)-SUM($E14:U14)</f>
        <v>870</v>
      </c>
      <c r="W14" s="23">
        <f>ROUND(SUMPRODUCT($E$13:W$13,$E$6:W$6)*VLOOKUP($B14,Leistungen,5,0),0)*VLOOKUP($B14,Leistungen,4,0)-SUM($E14:V14)</f>
        <v>1450</v>
      </c>
      <c r="X14" s="23">
        <f>ROUND(SUMPRODUCT($E$13:X$13,$E$6:X$6)*VLOOKUP($B14,Leistungen,5,0),0)*VLOOKUP($B14,Leistungen,4,0)-SUM($E14:W14)</f>
        <v>1450</v>
      </c>
      <c r="Y14" s="23">
        <f>ROUND(SUMPRODUCT($E$13:Y$13,$E$6:Y$6)*VLOOKUP($B14,Leistungen,5,0),0)*VLOOKUP($B14,Leistungen,4,0)-SUM($E14:X14)</f>
        <v>1160</v>
      </c>
      <c r="Z14" s="23">
        <f>ROUND(SUMPRODUCT($E$13:Z$13,$E$6:Z$6)*VLOOKUP($B14,Leistungen,5,0),0)*VLOOKUP($B14,Leistungen,4,0)-SUM($E14:Y14)</f>
        <v>1450</v>
      </c>
      <c r="AA14" s="23">
        <f>ROUND(SUMPRODUCT($E$13:AA$13,$E$6:AA$6)*VLOOKUP($B14,Leistungen,5,0),0)*VLOOKUP($B14,Leistungen,4,0)-SUM($E14:Z14)</f>
        <v>1160</v>
      </c>
      <c r="AB14" s="23">
        <f>ROUND(SUMPRODUCT($E$13:AB$13,$E$6:AB$6)*VLOOKUP($B14,Leistungen,5,0),0)*VLOOKUP($B14,Leistungen,4,0)-SUM($E14:AA14)</f>
        <v>1160</v>
      </c>
      <c r="AC14" s="23">
        <f>ROUND(SUMPRODUCT($E$13:AC$13,$E$6:AC$6)*VLOOKUP($B14,Leistungen,5,0),0)*VLOOKUP($B14,Leistungen,4,0)-SUM($E14:AB14)</f>
        <v>1160</v>
      </c>
      <c r="AD14" s="23">
        <f>ROUND(SUMPRODUCT($E$13:AD$13,$E$6:AD$6)*VLOOKUP($B14,Leistungen,5,0),0)*VLOOKUP($B14,Leistungen,4,0)-SUM($E14:AC14)</f>
        <v>1160</v>
      </c>
      <c r="AE14" s="23">
        <f>ROUND(SUMPRODUCT($E$13:AE$13,$E$6:AE$6)*VLOOKUP($B14,Leistungen,5,0),0)*VLOOKUP($B14,Leistungen,4,0)-SUM($E14:AD14)</f>
        <v>1160</v>
      </c>
      <c r="AF14" s="23">
        <f>ROUND(SUMPRODUCT($E$13:AF$13,$E$6:AF$6)*VLOOKUP($B14,Leistungen,5,0),0)*VLOOKUP($B14,Leistungen,4,0)-SUM($E14:AE14)</f>
        <v>1160</v>
      </c>
      <c r="AG14" s="23">
        <f>ROUND(SUMPRODUCT($E$13:AG$13,$E$6:AG$6)*VLOOKUP($B14,Leistungen,5,0),0)*VLOOKUP($B14,Leistungen,4,0)-SUM($E14:AF14)</f>
        <v>1160</v>
      </c>
      <c r="AH14" s="23">
        <f>ROUND(SUMPRODUCT($E$13:AH$13,$E$6:AH$6)*VLOOKUP($B14,Leistungen,5,0),0)*VLOOKUP($B14,Leistungen,4,0)-SUM($E14:AG14)</f>
        <v>1160</v>
      </c>
      <c r="AI14" s="23">
        <f>ROUND(SUMPRODUCT($E$13:AI$13,$E$6:AI$6)*VLOOKUP($B14,Leistungen,5,0),0)*VLOOKUP($B14,Leistungen,4,0)-SUM($E14:AH14)</f>
        <v>1450</v>
      </c>
      <c r="AJ14" s="23">
        <f>ROUND(SUMPRODUCT($E$13:AJ$13,$E$6:AJ$6)*VLOOKUP($B14,Leistungen,5,0),0)*VLOOKUP($B14,Leistungen,4,0)-SUM($E14:AI14)</f>
        <v>1160</v>
      </c>
      <c r="AK14" s="23">
        <f>ROUND(SUMPRODUCT($E$13:AK$13,$E$6:AK$6)*VLOOKUP($B14,Leistungen,5,0),0)*VLOOKUP($B14,Leistungen,4,0)-SUM($E14:AJ14)</f>
        <v>1450</v>
      </c>
      <c r="AL14" s="23">
        <f>ROUND(SUMPRODUCT($E$13:AL$13,$E$6:AL$6)*VLOOKUP($B14,Leistungen,5,0),0)*VLOOKUP($B14,Leistungen,4,0)-SUM($E14:AK14)</f>
        <v>1160</v>
      </c>
      <c r="AM14" s="23">
        <f>ROUND(SUMPRODUCT($E$13:AM$13,$E$6:AM$6)*VLOOKUP($B14,Leistungen,5,0),0)*VLOOKUP($B14,Leistungen,4,0)-SUM($E14:AL14)</f>
        <v>1450</v>
      </c>
      <c r="AN14" s="23">
        <f>ROUND(SUMPRODUCT($E$13:AN$13,$E$6:AN$6)*VLOOKUP($B14,Leistungen,5,0),0)*VLOOKUP($B14,Leistungen,4,0)-SUM($E14:AM14)</f>
        <v>1160</v>
      </c>
    </row>
    <row r="15" spans="1:47" x14ac:dyDescent="0.25">
      <c r="A15" s="24"/>
      <c r="B15" t="s">
        <v>11</v>
      </c>
      <c r="C15" s="21" t="str">
        <f>VLOOKUP(B15,Leistungen,2,0)</f>
        <v>Immobilienfinanzierung (Beratung mit Abschluss)</v>
      </c>
      <c r="D15" s="22"/>
      <c r="E15" s="23">
        <f>ROUND(E$13*E$6*VLOOKUP($B15,Leistungen,5,0),0)*VLOOKUP($B15,Leistungen,4,0)</f>
        <v>4420</v>
      </c>
      <c r="F15" s="23">
        <f>ROUND(SUMPRODUCT($E$13:F$13,$E$6:F$6)*VLOOKUP($B15,Leistungen,5,0),0)*VLOOKUP($B15,Leistungen,4,0)-SUM($E15:E15)</f>
        <v>4420</v>
      </c>
      <c r="G15" s="23">
        <f>ROUND(SUMPRODUCT($E$13:G$13,$E$6:G$6)*VLOOKUP($B15,Leistungen,5,0),0)*VLOOKUP($B15,Leistungen,4,0)-SUM($E15:F15)</f>
        <v>4420</v>
      </c>
      <c r="H15" s="23">
        <f>ROUND(SUMPRODUCT($E$13:H$13,$E$6:H$6)*VLOOKUP($B15,Leistungen,5,0),0)*VLOOKUP($B15,Leistungen,4,0)-SUM($E15:G15)</f>
        <v>4420</v>
      </c>
      <c r="I15" s="23">
        <f>ROUND(SUMPRODUCT($E$13:I$13,$E$6:I$6)*VLOOKUP($B15,Leistungen,5,0),0)*VLOOKUP($B15,Leistungen,4,0)-SUM($E15:H15)</f>
        <v>8840</v>
      </c>
      <c r="J15" s="23">
        <f>ROUND(SUMPRODUCT($E$13:J$13,$E$6:J$6)*VLOOKUP($B15,Leistungen,5,0),0)*VLOOKUP($B15,Leistungen,4,0)-SUM($E15:I15)</f>
        <v>4420</v>
      </c>
      <c r="K15" s="23">
        <f>ROUND(SUMPRODUCT($E$13:K$13,$E$6:K$6)*VLOOKUP($B15,Leistungen,5,0),0)*VLOOKUP($B15,Leistungen,4,0)-SUM($E15:J15)</f>
        <v>13260</v>
      </c>
      <c r="L15" s="23">
        <f>ROUND(SUMPRODUCT($E$13:L$13,$E$6:L$6)*VLOOKUP($B15,Leistungen,5,0),0)*VLOOKUP($B15,Leistungen,4,0)-SUM($E15:K15)</f>
        <v>13260</v>
      </c>
      <c r="M15" s="23">
        <f>ROUND(SUMPRODUCT($E$13:M$13,$E$6:M$6)*VLOOKUP($B15,Leistungen,5,0),0)*VLOOKUP($B15,Leistungen,4,0)-SUM($E15:L15)</f>
        <v>13260</v>
      </c>
      <c r="N15" s="23">
        <f>ROUND(SUMPRODUCT($E$13:N$13,$E$6:N$6)*VLOOKUP($B15,Leistungen,5,0),0)*VLOOKUP($B15,Leistungen,4,0)-SUM($E15:M15)</f>
        <v>13260</v>
      </c>
      <c r="O15" s="23">
        <f>ROUND(SUMPRODUCT($E$13:O$13,$E$6:O$6)*VLOOKUP($B15,Leistungen,5,0),0)*VLOOKUP($B15,Leistungen,4,0)-SUM($E15:N15)</f>
        <v>17680</v>
      </c>
      <c r="P15" s="23">
        <f>ROUND(SUMPRODUCT($E$13:P$13,$E$6:P$6)*VLOOKUP($B15,Leistungen,5,0),0)*VLOOKUP($B15,Leistungen,4,0)-SUM($E15:O15)</f>
        <v>13260</v>
      </c>
      <c r="Q15" s="23">
        <f>ROUND(SUMPRODUCT($E$13:Q$13,$E$6:Q$6)*VLOOKUP($B15,Leistungen,5,0),0)*VLOOKUP($B15,Leistungen,4,0)-SUM($E15:P15)</f>
        <v>13260</v>
      </c>
      <c r="R15" s="23">
        <f>ROUND(SUMPRODUCT($E$13:R$13,$E$6:R$6)*VLOOKUP($B15,Leistungen,5,0),0)*VLOOKUP($B15,Leistungen,4,0)-SUM($E15:Q15)</f>
        <v>13260</v>
      </c>
      <c r="S15" s="23">
        <f>ROUND(SUMPRODUCT($E$13:S$13,$E$6:S$6)*VLOOKUP($B15,Leistungen,5,0),0)*VLOOKUP($B15,Leistungen,4,0)-SUM($E15:R15)</f>
        <v>17680</v>
      </c>
      <c r="T15" s="23">
        <f>ROUND(SUMPRODUCT($E$13:T$13,$E$6:T$6)*VLOOKUP($B15,Leistungen,5,0),0)*VLOOKUP($B15,Leistungen,4,0)-SUM($E15:S15)</f>
        <v>13260</v>
      </c>
      <c r="U15" s="23">
        <f>ROUND(SUMPRODUCT($E$13:U$13,$E$6:U$6)*VLOOKUP($B15,Leistungen,5,0),0)*VLOOKUP($B15,Leistungen,4,0)-SUM($E15:T15)</f>
        <v>13260</v>
      </c>
      <c r="V15" s="23">
        <f>ROUND(SUMPRODUCT($E$13:V$13,$E$6:V$6)*VLOOKUP($B15,Leistungen,5,0),0)*VLOOKUP($B15,Leistungen,4,0)-SUM($E15:U15)</f>
        <v>13260</v>
      </c>
      <c r="W15" s="23">
        <f>ROUND(SUMPRODUCT($E$13:W$13,$E$6:W$6)*VLOOKUP($B15,Leistungen,5,0),0)*VLOOKUP($B15,Leistungen,4,0)-SUM($E15:V15)</f>
        <v>17680</v>
      </c>
      <c r="X15" s="23">
        <f>ROUND(SUMPRODUCT($E$13:X$13,$E$6:X$6)*VLOOKUP($B15,Leistungen,5,0),0)*VLOOKUP($B15,Leistungen,4,0)-SUM($E15:W15)</f>
        <v>13260</v>
      </c>
      <c r="Y15" s="23">
        <f>ROUND(SUMPRODUCT($E$13:Y$13,$E$6:Y$6)*VLOOKUP($B15,Leistungen,5,0),0)*VLOOKUP($B15,Leistungen,4,0)-SUM($E15:X15)</f>
        <v>17680</v>
      </c>
      <c r="Z15" s="23">
        <f>ROUND(SUMPRODUCT($E$13:Z$13,$E$6:Z$6)*VLOOKUP($B15,Leistungen,5,0),0)*VLOOKUP($B15,Leistungen,4,0)-SUM($E15:Y15)</f>
        <v>17680</v>
      </c>
      <c r="AA15" s="23">
        <f>ROUND(SUMPRODUCT($E$13:AA$13,$E$6:AA$6)*VLOOKUP($B15,Leistungen,5,0),0)*VLOOKUP($B15,Leistungen,4,0)-SUM($E15:Z15)</f>
        <v>13260</v>
      </c>
      <c r="AB15" s="23">
        <f>ROUND(SUMPRODUCT($E$13:AB$13,$E$6:AB$6)*VLOOKUP($B15,Leistungen,5,0),0)*VLOOKUP($B15,Leistungen,4,0)-SUM($E15:AA15)</f>
        <v>13260</v>
      </c>
      <c r="AC15" s="23">
        <f>ROUND(SUMPRODUCT($E$13:AC$13,$E$6:AC$6)*VLOOKUP($B15,Leistungen,5,0),0)*VLOOKUP($B15,Leistungen,4,0)-SUM($E15:AB15)</f>
        <v>13260</v>
      </c>
      <c r="AD15" s="23">
        <f>ROUND(SUMPRODUCT($E$13:AD$13,$E$6:AD$6)*VLOOKUP($B15,Leistungen,5,0),0)*VLOOKUP($B15,Leistungen,4,0)-SUM($E15:AC15)</f>
        <v>13260</v>
      </c>
      <c r="AE15" s="23">
        <f>ROUND(SUMPRODUCT($E$13:AE$13,$E$6:AE$6)*VLOOKUP($B15,Leistungen,5,0),0)*VLOOKUP($B15,Leistungen,4,0)-SUM($E15:AD15)</f>
        <v>17680</v>
      </c>
      <c r="AF15" s="23">
        <f>ROUND(SUMPRODUCT($E$13:AF$13,$E$6:AF$6)*VLOOKUP($B15,Leistungen,5,0),0)*VLOOKUP($B15,Leistungen,4,0)-SUM($E15:AE15)</f>
        <v>13260</v>
      </c>
      <c r="AG15" s="23">
        <f>ROUND(SUMPRODUCT($E$13:AG$13,$E$6:AG$6)*VLOOKUP($B15,Leistungen,5,0),0)*VLOOKUP($B15,Leistungen,4,0)-SUM($E15:AF15)</f>
        <v>17680</v>
      </c>
      <c r="AH15" s="23">
        <f>ROUND(SUMPRODUCT($E$13:AH$13,$E$6:AH$6)*VLOOKUP($B15,Leistungen,5,0),0)*VLOOKUP($B15,Leistungen,4,0)-SUM($E15:AG15)</f>
        <v>13260</v>
      </c>
      <c r="AI15" s="23">
        <f>ROUND(SUMPRODUCT($E$13:AI$13,$E$6:AI$6)*VLOOKUP($B15,Leistungen,5,0),0)*VLOOKUP($B15,Leistungen,4,0)-SUM($E15:AH15)</f>
        <v>13260</v>
      </c>
      <c r="AJ15" s="23">
        <f>ROUND(SUMPRODUCT($E$13:AJ$13,$E$6:AJ$6)*VLOOKUP($B15,Leistungen,5,0),0)*VLOOKUP($B15,Leistungen,4,0)-SUM($E15:AI15)</f>
        <v>17680</v>
      </c>
      <c r="AK15" s="23">
        <f>ROUND(SUMPRODUCT($E$13:AK$13,$E$6:AK$6)*VLOOKUP($B15,Leistungen,5,0),0)*VLOOKUP($B15,Leistungen,4,0)-SUM($E15:AJ15)</f>
        <v>17680</v>
      </c>
      <c r="AL15" s="23">
        <f>ROUND(SUMPRODUCT($E$13:AL$13,$E$6:AL$6)*VLOOKUP($B15,Leistungen,5,0),0)*VLOOKUP($B15,Leistungen,4,0)-SUM($E15:AK15)</f>
        <v>13260</v>
      </c>
      <c r="AM15" s="23">
        <f>ROUND(SUMPRODUCT($E$13:AM$13,$E$6:AM$6)*VLOOKUP($B15,Leistungen,5,0),0)*VLOOKUP($B15,Leistungen,4,0)-SUM($E15:AL15)</f>
        <v>17680</v>
      </c>
      <c r="AN15" s="23">
        <f>ROUND(SUMPRODUCT($E$13:AN$13,$E$6:AN$6)*VLOOKUP($B15,Leistungen,5,0),0)*VLOOKUP($B15,Leistungen,4,0)-SUM($E15:AM15)</f>
        <v>13260</v>
      </c>
    </row>
    <row r="16" spans="1:47" x14ac:dyDescent="0.25">
      <c r="A16" s="24"/>
      <c r="B16" t="s">
        <v>12</v>
      </c>
      <c r="C16" s="21" t="str">
        <f>VLOOKUP(B16,Leistungen,2,0)</f>
        <v>Finanzierungscoaching für potentielle Immokäufer</v>
      </c>
      <c r="D16" s="22"/>
      <c r="E16" s="23">
        <f>ROUND(E$13*E$6*VLOOKUP($B16,Leistungen,5,0),0)*VLOOKUP($B16,Leistungen,4,0)</f>
        <v>590</v>
      </c>
      <c r="F16" s="23">
        <f>ROUND(SUMPRODUCT($E$13:F$13,$E$6:F$6)*VLOOKUP($B16,Leistungen,5,0),0)*VLOOKUP($B16,Leistungen,4,0)-SUM($E16:E16)</f>
        <v>590</v>
      </c>
      <c r="G16" s="23">
        <f>ROUND(SUMPRODUCT($E$13:G$13,$E$6:G$6)*VLOOKUP($B16,Leistungen,5,0),0)*VLOOKUP($B16,Leistungen,4,0)-SUM($E16:F16)</f>
        <v>590</v>
      </c>
      <c r="H16" s="23">
        <f>ROUND(SUMPRODUCT($E$13:H$13,$E$6:H$6)*VLOOKUP($B16,Leistungen,5,0),0)*VLOOKUP($B16,Leistungen,4,0)-SUM($E16:G16)</f>
        <v>590</v>
      </c>
      <c r="I16" s="23">
        <f>ROUND(SUMPRODUCT($E$13:I$13,$E$6:I$6)*VLOOKUP($B16,Leistungen,5,0),0)*VLOOKUP($B16,Leistungen,4,0)-SUM($E16:H16)</f>
        <v>1180</v>
      </c>
      <c r="J16" s="23">
        <f>ROUND(SUMPRODUCT($E$13:J$13,$E$6:J$6)*VLOOKUP($B16,Leistungen,5,0),0)*VLOOKUP($B16,Leistungen,4,0)-SUM($E16:I16)</f>
        <v>590</v>
      </c>
      <c r="K16" s="23">
        <f>ROUND(SUMPRODUCT($E$13:K$13,$E$6:K$6)*VLOOKUP($B16,Leistungen,5,0),0)*VLOOKUP($B16,Leistungen,4,0)-SUM($E16:J16)</f>
        <v>1770</v>
      </c>
      <c r="L16" s="23">
        <f>ROUND(SUMPRODUCT($E$13:L$13,$E$6:L$6)*VLOOKUP($B16,Leistungen,5,0),0)*VLOOKUP($B16,Leistungen,4,0)-SUM($E16:K16)</f>
        <v>1770</v>
      </c>
      <c r="M16" s="23">
        <f>ROUND(SUMPRODUCT($E$13:M$13,$E$6:M$6)*VLOOKUP($B16,Leistungen,5,0),0)*VLOOKUP($B16,Leistungen,4,0)-SUM($E16:L16)</f>
        <v>1770</v>
      </c>
      <c r="N16" s="23">
        <f>ROUND(SUMPRODUCT($E$13:N$13,$E$6:N$6)*VLOOKUP($B16,Leistungen,5,0),0)*VLOOKUP($B16,Leistungen,4,0)-SUM($E16:M16)</f>
        <v>1770</v>
      </c>
      <c r="O16" s="23">
        <f>ROUND(SUMPRODUCT($E$13:O$13,$E$6:O$6)*VLOOKUP($B16,Leistungen,5,0),0)*VLOOKUP($B16,Leistungen,4,0)-SUM($E16:N16)</f>
        <v>2360</v>
      </c>
      <c r="P16" s="23">
        <f>ROUND(SUMPRODUCT($E$13:P$13,$E$6:P$6)*VLOOKUP($B16,Leistungen,5,0),0)*VLOOKUP($B16,Leistungen,4,0)-SUM($E16:O16)</f>
        <v>1770</v>
      </c>
      <c r="Q16" s="23">
        <f>ROUND(SUMPRODUCT($E$13:Q$13,$E$6:Q$6)*VLOOKUP($B16,Leistungen,5,0),0)*VLOOKUP($B16,Leistungen,4,0)-SUM($E16:P16)</f>
        <v>1770</v>
      </c>
      <c r="R16" s="23">
        <f>ROUND(SUMPRODUCT($E$13:R$13,$E$6:R$6)*VLOOKUP($B16,Leistungen,5,0),0)*VLOOKUP($B16,Leistungen,4,0)-SUM($E16:Q16)</f>
        <v>1770</v>
      </c>
      <c r="S16" s="23">
        <f>ROUND(SUMPRODUCT($E$13:S$13,$E$6:S$6)*VLOOKUP($B16,Leistungen,5,0),0)*VLOOKUP($B16,Leistungen,4,0)-SUM($E16:R16)</f>
        <v>2360</v>
      </c>
      <c r="T16" s="23">
        <f>ROUND(SUMPRODUCT($E$13:T$13,$E$6:T$6)*VLOOKUP($B16,Leistungen,5,0),0)*VLOOKUP($B16,Leistungen,4,0)-SUM($E16:S16)</f>
        <v>1770</v>
      </c>
      <c r="U16" s="23">
        <f>ROUND(SUMPRODUCT($E$13:U$13,$E$6:U$6)*VLOOKUP($B16,Leistungen,5,0),0)*VLOOKUP($B16,Leistungen,4,0)-SUM($E16:T16)</f>
        <v>1770</v>
      </c>
      <c r="V16" s="23">
        <f>ROUND(SUMPRODUCT($E$13:V$13,$E$6:V$6)*VLOOKUP($B16,Leistungen,5,0),0)*VLOOKUP($B16,Leistungen,4,0)-SUM($E16:U16)</f>
        <v>1770</v>
      </c>
      <c r="W16" s="23">
        <f>ROUND(SUMPRODUCT($E$13:W$13,$E$6:W$6)*VLOOKUP($B16,Leistungen,5,0),0)*VLOOKUP($B16,Leistungen,4,0)-SUM($E16:V16)</f>
        <v>2360</v>
      </c>
      <c r="X16" s="23">
        <f>ROUND(SUMPRODUCT($E$13:X$13,$E$6:X$6)*VLOOKUP($B16,Leistungen,5,0),0)*VLOOKUP($B16,Leistungen,4,0)-SUM($E16:W16)</f>
        <v>1770</v>
      </c>
      <c r="Y16" s="23">
        <f>ROUND(SUMPRODUCT($E$13:Y$13,$E$6:Y$6)*VLOOKUP($B16,Leistungen,5,0),0)*VLOOKUP($B16,Leistungen,4,0)-SUM($E16:X16)</f>
        <v>2360</v>
      </c>
      <c r="Z16" s="23">
        <f>ROUND(SUMPRODUCT($E$13:Z$13,$E$6:Z$6)*VLOOKUP($B16,Leistungen,5,0),0)*VLOOKUP($B16,Leistungen,4,0)-SUM($E16:Y16)</f>
        <v>2360</v>
      </c>
      <c r="AA16" s="23">
        <f>ROUND(SUMPRODUCT($E$13:AA$13,$E$6:AA$6)*VLOOKUP($B16,Leistungen,5,0),0)*VLOOKUP($B16,Leistungen,4,0)-SUM($E16:Z16)</f>
        <v>1770</v>
      </c>
      <c r="AB16" s="23">
        <f>ROUND(SUMPRODUCT($E$13:AB$13,$E$6:AB$6)*VLOOKUP($B16,Leistungen,5,0),0)*VLOOKUP($B16,Leistungen,4,0)-SUM($E16:AA16)</f>
        <v>1770</v>
      </c>
      <c r="AC16" s="23">
        <f>ROUND(SUMPRODUCT($E$13:AC$13,$E$6:AC$6)*VLOOKUP($B16,Leistungen,5,0),0)*VLOOKUP($B16,Leistungen,4,0)-SUM($E16:AB16)</f>
        <v>1770</v>
      </c>
      <c r="AD16" s="23">
        <f>ROUND(SUMPRODUCT($E$13:AD$13,$E$6:AD$6)*VLOOKUP($B16,Leistungen,5,0),0)*VLOOKUP($B16,Leistungen,4,0)-SUM($E16:AC16)</f>
        <v>1770</v>
      </c>
      <c r="AE16" s="23">
        <f>ROUND(SUMPRODUCT($E$13:AE$13,$E$6:AE$6)*VLOOKUP($B16,Leistungen,5,0),0)*VLOOKUP($B16,Leistungen,4,0)-SUM($E16:AD16)</f>
        <v>2360</v>
      </c>
      <c r="AF16" s="23">
        <f>ROUND(SUMPRODUCT($E$13:AF$13,$E$6:AF$6)*VLOOKUP($B16,Leistungen,5,0),0)*VLOOKUP($B16,Leistungen,4,0)-SUM($E16:AE16)</f>
        <v>1770</v>
      </c>
      <c r="AG16" s="23">
        <f>ROUND(SUMPRODUCT($E$13:AG$13,$E$6:AG$6)*VLOOKUP($B16,Leistungen,5,0),0)*VLOOKUP($B16,Leistungen,4,0)-SUM($E16:AF16)</f>
        <v>2360</v>
      </c>
      <c r="AH16" s="23">
        <f>ROUND(SUMPRODUCT($E$13:AH$13,$E$6:AH$6)*VLOOKUP($B16,Leistungen,5,0),0)*VLOOKUP($B16,Leistungen,4,0)-SUM($E16:AG16)</f>
        <v>1770</v>
      </c>
      <c r="AI16" s="23">
        <f>ROUND(SUMPRODUCT($E$13:AI$13,$E$6:AI$6)*VLOOKUP($B16,Leistungen,5,0),0)*VLOOKUP($B16,Leistungen,4,0)-SUM($E16:AH16)</f>
        <v>1770</v>
      </c>
      <c r="AJ16" s="23">
        <f>ROUND(SUMPRODUCT($E$13:AJ$13,$E$6:AJ$6)*VLOOKUP($B16,Leistungen,5,0),0)*VLOOKUP($B16,Leistungen,4,0)-SUM($E16:AI16)</f>
        <v>2360</v>
      </c>
      <c r="AK16" s="23">
        <f>ROUND(SUMPRODUCT($E$13:AK$13,$E$6:AK$6)*VLOOKUP($B16,Leistungen,5,0),0)*VLOOKUP($B16,Leistungen,4,0)-SUM($E16:AJ16)</f>
        <v>2360</v>
      </c>
      <c r="AL16" s="23">
        <f>ROUND(SUMPRODUCT($E$13:AL$13,$E$6:AL$6)*VLOOKUP($B16,Leistungen,5,0),0)*VLOOKUP($B16,Leistungen,4,0)-SUM($E16:AK16)</f>
        <v>1770</v>
      </c>
      <c r="AM16" s="23">
        <f>ROUND(SUMPRODUCT($E$13:AM$13,$E$6:AM$6)*VLOOKUP($B16,Leistungen,5,0),0)*VLOOKUP($B16,Leistungen,4,0)-SUM($E16:AL16)</f>
        <v>2360</v>
      </c>
      <c r="AN16" s="23">
        <f>ROUND(SUMPRODUCT($E$13:AN$13,$E$6:AN$6)*VLOOKUP($B16,Leistungen,5,0),0)*VLOOKUP($B16,Leistungen,4,0)-SUM($E16:AM16)</f>
        <v>1770</v>
      </c>
    </row>
    <row r="17" spans="1:47" x14ac:dyDescent="0.25">
      <c r="A17" s="24"/>
      <c r="B17" t="s">
        <v>13</v>
      </c>
      <c r="C17" s="21" t="str">
        <f>VLOOKUP(B17,Leistungen,2,0)</f>
        <v>Modernisierungen inkl. Wintergarten (Beratung ohne Abschluss)</v>
      </c>
      <c r="D17" s="22"/>
      <c r="E17" s="23">
        <f>ROUND(E$13*E$6*VLOOKUP($B17,Leistungen,5,0),0)*VLOOKUP($B17,Leistungen,4,0)</f>
        <v>0</v>
      </c>
      <c r="F17" s="23">
        <f>ROUND(SUMPRODUCT($E$13:F$13,$E$6:F$6)*VLOOKUP($B17,Leistungen,5,0),0)*VLOOKUP($B17,Leistungen,4,0)-SUM($E17:E17)</f>
        <v>290</v>
      </c>
      <c r="G17" s="23">
        <f>ROUND(SUMPRODUCT($E$13:G$13,$E$6:G$6)*VLOOKUP($B17,Leistungen,5,0),0)*VLOOKUP($B17,Leistungen,4,0)-SUM($E17:F17)</f>
        <v>0</v>
      </c>
      <c r="H17" s="23">
        <f>ROUND(SUMPRODUCT($E$13:H$13,$E$6:H$6)*VLOOKUP($B17,Leistungen,5,0),0)*VLOOKUP($B17,Leistungen,4,0)-SUM($E17:G17)</f>
        <v>290</v>
      </c>
      <c r="I17" s="23">
        <f>ROUND(SUMPRODUCT($E$13:I$13,$E$6:I$6)*VLOOKUP($B17,Leistungen,5,0),0)*VLOOKUP($B17,Leistungen,4,0)-SUM($E17:H17)</f>
        <v>290</v>
      </c>
      <c r="J17" s="23">
        <f>ROUND(SUMPRODUCT($E$13:J$13,$E$6:J$6)*VLOOKUP($B17,Leistungen,5,0),0)*VLOOKUP($B17,Leistungen,4,0)-SUM($E17:I17)</f>
        <v>290</v>
      </c>
      <c r="K17" s="23">
        <f>ROUND(SUMPRODUCT($E$13:K$13,$E$6:K$6)*VLOOKUP($B17,Leistungen,5,0),0)*VLOOKUP($B17,Leistungen,4,0)-SUM($E17:J17)</f>
        <v>290</v>
      </c>
      <c r="L17" s="23">
        <f>ROUND(SUMPRODUCT($E$13:L$13,$E$6:L$6)*VLOOKUP($B17,Leistungen,5,0),0)*VLOOKUP($B17,Leistungen,4,0)-SUM($E17:K17)</f>
        <v>290</v>
      </c>
      <c r="M17" s="23">
        <f>ROUND(SUMPRODUCT($E$13:M$13,$E$6:M$6)*VLOOKUP($B17,Leistungen,5,0),0)*VLOOKUP($B17,Leistungen,4,0)-SUM($E17:L17)</f>
        <v>580</v>
      </c>
      <c r="N17" s="23">
        <f>ROUND(SUMPRODUCT($E$13:N$13,$E$6:N$6)*VLOOKUP($B17,Leistungen,5,0),0)*VLOOKUP($B17,Leistungen,4,0)-SUM($E17:M17)</f>
        <v>580</v>
      </c>
      <c r="O17" s="23">
        <f>ROUND(SUMPRODUCT($E$13:O$13,$E$6:O$6)*VLOOKUP($B17,Leistungen,5,0),0)*VLOOKUP($B17,Leistungen,4,0)-SUM($E17:N17)</f>
        <v>290</v>
      </c>
      <c r="P17" s="23">
        <f>ROUND(SUMPRODUCT($E$13:P$13,$E$6:P$6)*VLOOKUP($B17,Leistungen,5,0),0)*VLOOKUP($B17,Leistungen,4,0)-SUM($E17:O17)</f>
        <v>580</v>
      </c>
      <c r="Q17" s="23">
        <f>ROUND(SUMPRODUCT($E$13:Q$13,$E$6:Q$6)*VLOOKUP($B17,Leistungen,5,0),0)*VLOOKUP($B17,Leistungen,4,0)-SUM($E17:P17)</f>
        <v>580</v>
      </c>
      <c r="R17" s="23">
        <f>ROUND(SUMPRODUCT($E$13:R$13,$E$6:R$6)*VLOOKUP($B17,Leistungen,5,0),0)*VLOOKUP($B17,Leistungen,4,0)-SUM($E17:Q17)</f>
        <v>290</v>
      </c>
      <c r="S17" s="23">
        <f>ROUND(SUMPRODUCT($E$13:S$13,$E$6:S$6)*VLOOKUP($B17,Leistungen,5,0),0)*VLOOKUP($B17,Leistungen,4,0)-SUM($E17:R17)</f>
        <v>580</v>
      </c>
      <c r="T17" s="23">
        <f>ROUND(SUMPRODUCT($E$13:T$13,$E$6:T$6)*VLOOKUP($B17,Leistungen,5,0),0)*VLOOKUP($B17,Leistungen,4,0)-SUM($E17:S17)</f>
        <v>290</v>
      </c>
      <c r="U17" s="23">
        <f>ROUND(SUMPRODUCT($E$13:U$13,$E$6:U$6)*VLOOKUP($B17,Leistungen,5,0),0)*VLOOKUP($B17,Leistungen,4,0)-SUM($E17:T17)</f>
        <v>580</v>
      </c>
      <c r="V17" s="23">
        <f>ROUND(SUMPRODUCT($E$13:V$13,$E$6:V$6)*VLOOKUP($B17,Leistungen,5,0),0)*VLOOKUP($B17,Leistungen,4,0)-SUM($E17:U17)</f>
        <v>580</v>
      </c>
      <c r="W17" s="23">
        <f>ROUND(SUMPRODUCT($E$13:W$13,$E$6:W$6)*VLOOKUP($B17,Leistungen,5,0),0)*VLOOKUP($B17,Leistungen,4,0)-SUM($E17:V17)</f>
        <v>580</v>
      </c>
      <c r="X17" s="23">
        <f>ROUND(SUMPRODUCT($E$13:X$13,$E$6:X$6)*VLOOKUP($B17,Leistungen,5,0),0)*VLOOKUP($B17,Leistungen,4,0)-SUM($E17:W17)</f>
        <v>290</v>
      </c>
      <c r="Y17" s="23">
        <f>ROUND(SUMPRODUCT($E$13:Y$13,$E$6:Y$6)*VLOOKUP($B17,Leistungen,5,0),0)*VLOOKUP($B17,Leistungen,4,0)-SUM($E17:X17)</f>
        <v>580</v>
      </c>
      <c r="Z17" s="23">
        <f>ROUND(SUMPRODUCT($E$13:Z$13,$E$6:Z$6)*VLOOKUP($B17,Leistungen,5,0),0)*VLOOKUP($B17,Leistungen,4,0)-SUM($E17:Y17)</f>
        <v>580</v>
      </c>
      <c r="AA17" s="23">
        <f>ROUND(SUMPRODUCT($E$13:AA$13,$E$6:AA$6)*VLOOKUP($B17,Leistungen,5,0),0)*VLOOKUP($B17,Leistungen,4,0)-SUM($E17:Z17)</f>
        <v>580</v>
      </c>
      <c r="AB17" s="23">
        <f>ROUND(SUMPRODUCT($E$13:AB$13,$E$6:AB$6)*VLOOKUP($B17,Leistungen,5,0),0)*VLOOKUP($B17,Leistungen,4,0)-SUM($E17:AA17)</f>
        <v>290</v>
      </c>
      <c r="AC17" s="23">
        <f>ROUND(SUMPRODUCT($E$13:AC$13,$E$6:AC$6)*VLOOKUP($B17,Leistungen,5,0),0)*VLOOKUP($B17,Leistungen,4,0)-SUM($E17:AB17)</f>
        <v>580</v>
      </c>
      <c r="AD17" s="23">
        <f>ROUND(SUMPRODUCT($E$13:AD$13,$E$6:AD$6)*VLOOKUP($B17,Leistungen,5,0),0)*VLOOKUP($B17,Leistungen,4,0)-SUM($E17:AC17)</f>
        <v>290</v>
      </c>
      <c r="AE17" s="23">
        <f>ROUND(SUMPRODUCT($E$13:AE$13,$E$6:AE$6)*VLOOKUP($B17,Leistungen,5,0),0)*VLOOKUP($B17,Leistungen,4,0)-SUM($E17:AD17)</f>
        <v>580</v>
      </c>
      <c r="AF17" s="23">
        <f>ROUND(SUMPRODUCT($E$13:AF$13,$E$6:AF$6)*VLOOKUP($B17,Leistungen,5,0),0)*VLOOKUP($B17,Leistungen,4,0)-SUM($E17:AE17)</f>
        <v>580</v>
      </c>
      <c r="AG17" s="23">
        <f>ROUND(SUMPRODUCT($E$13:AG$13,$E$6:AG$6)*VLOOKUP($B17,Leistungen,5,0),0)*VLOOKUP($B17,Leistungen,4,0)-SUM($E17:AF17)</f>
        <v>290</v>
      </c>
      <c r="AH17" s="23">
        <f>ROUND(SUMPRODUCT($E$13:AH$13,$E$6:AH$6)*VLOOKUP($B17,Leistungen,5,0),0)*VLOOKUP($B17,Leistungen,4,0)-SUM($E17:AG17)</f>
        <v>580</v>
      </c>
      <c r="AI17" s="23">
        <f>ROUND(SUMPRODUCT($E$13:AI$13,$E$6:AI$6)*VLOOKUP($B17,Leistungen,5,0),0)*VLOOKUP($B17,Leistungen,4,0)-SUM($E17:AH17)</f>
        <v>580</v>
      </c>
      <c r="AJ17" s="23">
        <f>ROUND(SUMPRODUCT($E$13:AJ$13,$E$6:AJ$6)*VLOOKUP($B17,Leistungen,5,0),0)*VLOOKUP($B17,Leistungen,4,0)-SUM($E17:AI17)</f>
        <v>290</v>
      </c>
      <c r="AK17" s="23">
        <f>ROUND(SUMPRODUCT($E$13:AK$13,$E$6:AK$6)*VLOOKUP($B17,Leistungen,5,0),0)*VLOOKUP($B17,Leistungen,4,0)-SUM($E17:AJ17)</f>
        <v>580</v>
      </c>
      <c r="AL17" s="23">
        <f>ROUND(SUMPRODUCT($E$13:AL$13,$E$6:AL$6)*VLOOKUP($B17,Leistungen,5,0),0)*VLOOKUP($B17,Leistungen,4,0)-SUM($E17:AK17)</f>
        <v>580</v>
      </c>
      <c r="AM17" s="23">
        <f>ROUND(SUMPRODUCT($E$13:AM$13,$E$6:AM$6)*VLOOKUP($B17,Leistungen,5,0),0)*VLOOKUP($B17,Leistungen,4,0)-SUM($E17:AL17)</f>
        <v>580</v>
      </c>
      <c r="AN17" s="23">
        <f>ROUND(SUMPRODUCT($E$13:AN$13,$E$6:AN$6)*VLOOKUP($B17,Leistungen,5,0),0)*VLOOKUP($B17,Leistungen,4,0)-SUM($E17:AM17)</f>
        <v>290</v>
      </c>
    </row>
    <row r="18" spans="1:47" x14ac:dyDescent="0.25">
      <c r="A18" s="24"/>
      <c r="B18" t="s">
        <v>14</v>
      </c>
      <c r="C18" s="21" t="str">
        <f>VLOOKUP(B18,Leistungen,2,0)</f>
        <v>Modernisierungen inkl. Wintergarten (Beratung mit Abschluss)</v>
      </c>
      <c r="D18" s="22"/>
      <c r="E18" s="23">
        <f>ROUND(E$13*E$6*VLOOKUP($B18,Leistungen,5,0),0)*VLOOKUP($B18,Leistungen,4,0)</f>
        <v>0</v>
      </c>
      <c r="F18" s="23">
        <f>ROUND(SUMPRODUCT($E$13:F$13,$E$6:F$6)*VLOOKUP($B18,Leistungen,5,0),0)*VLOOKUP($B18,Leistungen,4,0)-SUM($E18:E18)</f>
        <v>800</v>
      </c>
      <c r="G18" s="23">
        <f>ROUND(SUMPRODUCT($E$13:G$13,$E$6:G$6)*VLOOKUP($B18,Leistungen,5,0),0)*VLOOKUP($B18,Leistungen,4,0)-SUM($E18:F18)</f>
        <v>0</v>
      </c>
      <c r="H18" s="23">
        <f>ROUND(SUMPRODUCT($E$13:H$13,$E$6:H$6)*VLOOKUP($B18,Leistungen,5,0),0)*VLOOKUP($B18,Leistungen,4,0)-SUM($E18:G18)</f>
        <v>0</v>
      </c>
      <c r="I18" s="23">
        <f>ROUND(SUMPRODUCT($E$13:I$13,$E$6:I$6)*VLOOKUP($B18,Leistungen,5,0),0)*VLOOKUP($B18,Leistungen,4,0)-SUM($E18:H18)</f>
        <v>800</v>
      </c>
      <c r="J18" s="23">
        <f>ROUND(SUMPRODUCT($E$13:J$13,$E$6:J$6)*VLOOKUP($B18,Leistungen,5,0),0)*VLOOKUP($B18,Leistungen,4,0)-SUM($E18:I18)</f>
        <v>800</v>
      </c>
      <c r="K18" s="23">
        <f>ROUND(SUMPRODUCT($E$13:K$13,$E$6:K$6)*VLOOKUP($B18,Leistungen,5,0),0)*VLOOKUP($B18,Leistungen,4,0)-SUM($E18:J18)</f>
        <v>800</v>
      </c>
      <c r="L18" s="23">
        <f>ROUND(SUMPRODUCT($E$13:L$13,$E$6:L$6)*VLOOKUP($B18,Leistungen,5,0),0)*VLOOKUP($B18,Leistungen,4,0)-SUM($E18:K18)</f>
        <v>800</v>
      </c>
      <c r="M18" s="23">
        <f>ROUND(SUMPRODUCT($E$13:M$13,$E$6:M$6)*VLOOKUP($B18,Leistungen,5,0),0)*VLOOKUP($B18,Leistungen,4,0)-SUM($E18:L18)</f>
        <v>800</v>
      </c>
      <c r="N18" s="23">
        <f>ROUND(SUMPRODUCT($E$13:N$13,$E$6:N$6)*VLOOKUP($B18,Leistungen,5,0),0)*VLOOKUP($B18,Leistungen,4,0)-SUM($E18:M18)</f>
        <v>800</v>
      </c>
      <c r="O18" s="23">
        <f>ROUND(SUMPRODUCT($E$13:O$13,$E$6:O$6)*VLOOKUP($B18,Leistungen,5,0),0)*VLOOKUP($B18,Leistungen,4,0)-SUM($E18:N18)</f>
        <v>1600</v>
      </c>
      <c r="P18" s="23">
        <f>ROUND(SUMPRODUCT($E$13:P$13,$E$6:P$6)*VLOOKUP($B18,Leistungen,5,0),0)*VLOOKUP($B18,Leistungen,4,0)-SUM($E18:O18)</f>
        <v>800</v>
      </c>
      <c r="Q18" s="23">
        <f>ROUND(SUMPRODUCT($E$13:Q$13,$E$6:Q$6)*VLOOKUP($B18,Leistungen,5,0),0)*VLOOKUP($B18,Leistungen,4,0)-SUM($E18:P18)</f>
        <v>800</v>
      </c>
      <c r="R18" s="23">
        <f>ROUND(SUMPRODUCT($E$13:R$13,$E$6:R$6)*VLOOKUP($B18,Leistungen,5,0),0)*VLOOKUP($B18,Leistungen,4,0)-SUM($E18:Q18)</f>
        <v>800</v>
      </c>
      <c r="S18" s="23">
        <f>ROUND(SUMPRODUCT($E$13:S$13,$E$6:S$6)*VLOOKUP($B18,Leistungen,5,0),0)*VLOOKUP($B18,Leistungen,4,0)-SUM($E18:R18)</f>
        <v>800</v>
      </c>
      <c r="T18" s="23">
        <f>ROUND(SUMPRODUCT($E$13:T$13,$E$6:T$6)*VLOOKUP($B18,Leistungen,5,0),0)*VLOOKUP($B18,Leistungen,4,0)-SUM($E18:S18)</f>
        <v>1600</v>
      </c>
      <c r="U18" s="23">
        <f>ROUND(SUMPRODUCT($E$13:U$13,$E$6:U$6)*VLOOKUP($B18,Leistungen,5,0),0)*VLOOKUP($B18,Leistungen,4,0)-SUM($E18:T18)</f>
        <v>800</v>
      </c>
      <c r="V18" s="23">
        <f>ROUND(SUMPRODUCT($E$13:V$13,$E$6:V$6)*VLOOKUP($B18,Leistungen,5,0),0)*VLOOKUP($B18,Leistungen,4,0)-SUM($E18:U18)</f>
        <v>800</v>
      </c>
      <c r="W18" s="23">
        <f>ROUND(SUMPRODUCT($E$13:W$13,$E$6:W$6)*VLOOKUP($B18,Leistungen,5,0),0)*VLOOKUP($B18,Leistungen,4,0)-SUM($E18:V18)</f>
        <v>800</v>
      </c>
      <c r="X18" s="23">
        <f>ROUND(SUMPRODUCT($E$13:X$13,$E$6:X$6)*VLOOKUP($B18,Leistungen,5,0),0)*VLOOKUP($B18,Leistungen,4,0)-SUM($E18:W18)</f>
        <v>1600</v>
      </c>
      <c r="Y18" s="23">
        <f>ROUND(SUMPRODUCT($E$13:Y$13,$E$6:Y$6)*VLOOKUP($B18,Leistungen,5,0),0)*VLOOKUP($B18,Leistungen,4,0)-SUM($E18:X18)</f>
        <v>800</v>
      </c>
      <c r="Z18" s="23">
        <f>ROUND(SUMPRODUCT($E$13:Z$13,$E$6:Z$6)*VLOOKUP($B18,Leistungen,5,0),0)*VLOOKUP($B18,Leistungen,4,0)-SUM($E18:Y18)</f>
        <v>800</v>
      </c>
      <c r="AA18" s="23">
        <f>ROUND(SUMPRODUCT($E$13:AA$13,$E$6:AA$6)*VLOOKUP($B18,Leistungen,5,0),0)*VLOOKUP($B18,Leistungen,4,0)-SUM($E18:Z18)</f>
        <v>1600</v>
      </c>
      <c r="AB18" s="23">
        <f>ROUND(SUMPRODUCT($E$13:AB$13,$E$6:AB$6)*VLOOKUP($B18,Leistungen,5,0),0)*VLOOKUP($B18,Leistungen,4,0)-SUM($E18:AA18)</f>
        <v>800</v>
      </c>
      <c r="AC18" s="23">
        <f>ROUND(SUMPRODUCT($E$13:AC$13,$E$6:AC$6)*VLOOKUP($B18,Leistungen,5,0),0)*VLOOKUP($B18,Leistungen,4,0)-SUM($E18:AB18)</f>
        <v>800</v>
      </c>
      <c r="AD18" s="23">
        <f>ROUND(SUMPRODUCT($E$13:AD$13,$E$6:AD$6)*VLOOKUP($B18,Leistungen,5,0),0)*VLOOKUP($B18,Leistungen,4,0)-SUM($E18:AC18)</f>
        <v>800</v>
      </c>
      <c r="AE18" s="23">
        <f>ROUND(SUMPRODUCT($E$13:AE$13,$E$6:AE$6)*VLOOKUP($B18,Leistungen,5,0),0)*VLOOKUP($B18,Leistungen,4,0)-SUM($E18:AD18)</f>
        <v>1600</v>
      </c>
      <c r="AF18" s="23">
        <f>ROUND(SUMPRODUCT($E$13:AF$13,$E$6:AF$6)*VLOOKUP($B18,Leistungen,5,0),0)*VLOOKUP($B18,Leistungen,4,0)-SUM($E18:AE18)</f>
        <v>800</v>
      </c>
      <c r="AG18" s="23">
        <f>ROUND(SUMPRODUCT($E$13:AG$13,$E$6:AG$6)*VLOOKUP($B18,Leistungen,5,0),0)*VLOOKUP($B18,Leistungen,4,0)-SUM($E18:AF18)</f>
        <v>800</v>
      </c>
      <c r="AH18" s="23">
        <f>ROUND(SUMPRODUCT($E$13:AH$13,$E$6:AH$6)*VLOOKUP($B18,Leistungen,5,0),0)*VLOOKUP($B18,Leistungen,4,0)-SUM($E18:AG18)</f>
        <v>800</v>
      </c>
      <c r="AI18" s="23">
        <f>ROUND(SUMPRODUCT($E$13:AI$13,$E$6:AI$6)*VLOOKUP($B18,Leistungen,5,0),0)*VLOOKUP($B18,Leistungen,4,0)-SUM($E18:AH18)</f>
        <v>1600</v>
      </c>
      <c r="AJ18" s="23">
        <f>ROUND(SUMPRODUCT($E$13:AJ$13,$E$6:AJ$6)*VLOOKUP($B18,Leistungen,5,0),0)*VLOOKUP($B18,Leistungen,4,0)-SUM($E18:AI18)</f>
        <v>800</v>
      </c>
      <c r="AK18" s="23">
        <f>ROUND(SUMPRODUCT($E$13:AK$13,$E$6:AK$6)*VLOOKUP($B18,Leistungen,5,0),0)*VLOOKUP($B18,Leistungen,4,0)-SUM($E18:AJ18)</f>
        <v>800</v>
      </c>
      <c r="AL18" s="23">
        <f>ROUND(SUMPRODUCT($E$13:AL$13,$E$6:AL$6)*VLOOKUP($B18,Leistungen,5,0),0)*VLOOKUP($B18,Leistungen,4,0)-SUM($E18:AK18)</f>
        <v>1600</v>
      </c>
      <c r="AM18" s="23">
        <f>ROUND(SUMPRODUCT($E$13:AM$13,$E$6:AM$6)*VLOOKUP($B18,Leistungen,5,0),0)*VLOOKUP($B18,Leistungen,4,0)-SUM($E18:AL18)</f>
        <v>800</v>
      </c>
      <c r="AN18" s="23">
        <f>ROUND(SUMPRODUCT($E$13:AN$13,$E$6:AN$6)*VLOOKUP($B18,Leistungen,5,0),0)*VLOOKUP($B18,Leistungen,4,0)-SUM($E18:AM18)</f>
        <v>800</v>
      </c>
    </row>
    <row r="19" spans="1:47" ht="5.4" customHeight="1" x14ac:dyDescent="0.25">
      <c r="A19" s="4"/>
      <c r="B19" s="4"/>
      <c r="C19" s="4"/>
      <c r="D19" s="4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6"/>
      <c r="AP19" s="6"/>
      <c r="AQ19" s="6"/>
      <c r="AR19" s="6"/>
      <c r="AS19" s="6"/>
      <c r="AT19" s="6"/>
      <c r="AU19" s="6"/>
    </row>
    <row r="20" spans="1:47" ht="14.4" x14ac:dyDescent="0.3">
      <c r="B20" s="4"/>
      <c r="C20" s="18" t="s">
        <v>9</v>
      </c>
      <c r="D20" s="4"/>
      <c r="E20" s="19">
        <v>0.2</v>
      </c>
      <c r="F20" s="19">
        <v>0.2</v>
      </c>
      <c r="G20" s="19">
        <v>0.2</v>
      </c>
      <c r="H20" s="19">
        <v>0.2</v>
      </c>
      <c r="I20" s="19">
        <v>0.2</v>
      </c>
      <c r="J20" s="19">
        <v>0.2</v>
      </c>
      <c r="K20" s="19">
        <v>0.2</v>
      </c>
      <c r="L20" s="19">
        <v>0.2</v>
      </c>
      <c r="M20" s="19">
        <v>0.5</v>
      </c>
      <c r="N20" s="19">
        <v>0.5</v>
      </c>
      <c r="O20" s="19">
        <v>0.5</v>
      </c>
      <c r="P20" s="19">
        <v>0.5</v>
      </c>
      <c r="Q20" s="19">
        <v>0.5</v>
      </c>
      <c r="R20" s="19">
        <v>0.5</v>
      </c>
      <c r="S20" s="19">
        <v>0.5</v>
      </c>
      <c r="T20" s="19">
        <v>0.7</v>
      </c>
      <c r="U20" s="19">
        <v>0.7</v>
      </c>
      <c r="V20" s="19">
        <v>0.7</v>
      </c>
      <c r="W20" s="19">
        <v>1</v>
      </c>
      <c r="X20" s="19">
        <v>1</v>
      </c>
      <c r="Y20" s="19">
        <v>1</v>
      </c>
      <c r="Z20" s="19">
        <v>1</v>
      </c>
      <c r="AA20" s="19">
        <v>1</v>
      </c>
      <c r="AB20" s="19">
        <v>1</v>
      </c>
      <c r="AC20" s="19">
        <v>1</v>
      </c>
      <c r="AD20" s="19">
        <v>1</v>
      </c>
      <c r="AE20" s="19">
        <v>1</v>
      </c>
      <c r="AF20" s="19">
        <v>1</v>
      </c>
      <c r="AG20" s="19">
        <v>1</v>
      </c>
      <c r="AH20" s="19">
        <v>1</v>
      </c>
      <c r="AI20" s="19">
        <v>1</v>
      </c>
      <c r="AJ20" s="19">
        <v>1</v>
      </c>
      <c r="AK20" s="19">
        <v>1</v>
      </c>
      <c r="AL20" s="19">
        <v>1</v>
      </c>
      <c r="AM20" s="19">
        <v>1</v>
      </c>
      <c r="AN20" s="19">
        <v>1</v>
      </c>
      <c r="AO20" s="6"/>
      <c r="AP20" s="6"/>
      <c r="AQ20" s="6"/>
      <c r="AR20" s="6"/>
      <c r="AS20" s="6"/>
      <c r="AT20" s="6"/>
      <c r="AU20" s="6"/>
    </row>
    <row r="21" spans="1:47" x14ac:dyDescent="0.25">
      <c r="B21" t="s">
        <v>15</v>
      </c>
      <c r="C21" s="21" t="str">
        <f>VLOOKUP(B21,Leistungen,2,0)</f>
        <v>Immobilienmakelei</v>
      </c>
      <c r="D21" s="22"/>
      <c r="E21" s="23">
        <f>ROUND(E$20*E$6*VLOOKUP($B21,Leistungen,5,0),0)*VLOOKUP($B21,Leistungen,4,0)</f>
        <v>0</v>
      </c>
      <c r="F21" s="23">
        <f>ROUND(SUMPRODUCT($E$20:F$20,$E$6:F$6)*VLOOKUP($B21,Leistungen,5,0),0)*VLOOKUP($B21,Leistungen,4,0)-SUM($E21:E21)</f>
        <v>12000</v>
      </c>
      <c r="G21" s="23">
        <f>ROUND(SUMPRODUCT($E$20:G$20,$E$6:G$6)*VLOOKUP($B21,Leistungen,5,0),0)*VLOOKUP($B21,Leistungen,4,0)-SUM($E21:F21)</f>
        <v>0</v>
      </c>
      <c r="H21" s="23">
        <f>ROUND(SUMPRODUCT($E$20:H$20,$E$6:H$6)*VLOOKUP($B21,Leistungen,5,0),0)*VLOOKUP($B21,Leistungen,4,0)-SUM($E21:G21)</f>
        <v>0</v>
      </c>
      <c r="I21" s="23">
        <f>ROUND(SUMPRODUCT($E$20:I$20,$E$6:I$6)*VLOOKUP($B21,Leistungen,5,0),0)*VLOOKUP($B21,Leistungen,4,0)-SUM($E21:H21)</f>
        <v>0</v>
      </c>
      <c r="J21" s="23">
        <f>ROUND(SUMPRODUCT($E$20:J$20,$E$6:J$6)*VLOOKUP($B21,Leistungen,5,0),0)*VLOOKUP($B21,Leistungen,4,0)-SUM($E21:I21)</f>
        <v>0</v>
      </c>
      <c r="K21" s="23">
        <f>ROUND(SUMPRODUCT($E$20:K$20,$E$6:K$6)*VLOOKUP($B21,Leistungen,5,0),0)*VLOOKUP($B21,Leistungen,4,0)-SUM($E21:J21)</f>
        <v>12000</v>
      </c>
      <c r="L21" s="23">
        <f>ROUND(SUMPRODUCT($E$20:L$20,$E$6:L$6)*VLOOKUP($B21,Leistungen,5,0),0)*VLOOKUP($B21,Leistungen,4,0)-SUM($E21:K21)</f>
        <v>0</v>
      </c>
      <c r="M21" s="23">
        <f>ROUND(SUMPRODUCT($E$20:M$20,$E$6:M$6)*VLOOKUP($B21,Leistungen,5,0),0)*VLOOKUP($B21,Leistungen,4,0)-SUM($E21:L21)</f>
        <v>12000</v>
      </c>
      <c r="N21" s="23">
        <f>ROUND(SUMPRODUCT($E$20:N$20,$E$6:N$6)*VLOOKUP($B21,Leistungen,5,0),0)*VLOOKUP($B21,Leistungen,4,0)-SUM($E21:M21)</f>
        <v>0</v>
      </c>
      <c r="O21" s="23">
        <f>ROUND(SUMPRODUCT($E$20:O$20,$E$6:O$6)*VLOOKUP($B21,Leistungen,5,0),0)*VLOOKUP($B21,Leistungen,4,0)-SUM($E21:N21)</f>
        <v>12000</v>
      </c>
      <c r="P21" s="23">
        <f>ROUND(SUMPRODUCT($E$20:P$20,$E$6:P$6)*VLOOKUP($B21,Leistungen,5,0),0)*VLOOKUP($B21,Leistungen,4,0)-SUM($E21:O21)</f>
        <v>0</v>
      </c>
      <c r="Q21" s="23">
        <f>ROUND(SUMPRODUCT($E$20:Q$20,$E$6:Q$6)*VLOOKUP($B21,Leistungen,5,0),0)*VLOOKUP($B21,Leistungen,4,0)-SUM($E21:P21)</f>
        <v>12000</v>
      </c>
      <c r="R21" s="23">
        <f>ROUND(SUMPRODUCT($E$20:R$20,$E$6:R$6)*VLOOKUP($B21,Leistungen,5,0),0)*VLOOKUP($B21,Leistungen,4,0)-SUM($E21:Q21)</f>
        <v>12000</v>
      </c>
      <c r="S21" s="23">
        <f>ROUND(SUMPRODUCT($E$20:S$20,$E$6:S$6)*VLOOKUP($B21,Leistungen,5,0),0)*VLOOKUP($B21,Leistungen,4,0)-SUM($E21:R21)</f>
        <v>0</v>
      </c>
      <c r="T21" s="23">
        <f>ROUND(SUMPRODUCT($E$20:T$20,$E$6:T$6)*VLOOKUP($B21,Leistungen,5,0),0)*VLOOKUP($B21,Leistungen,4,0)-SUM($E21:S21)</f>
        <v>12000</v>
      </c>
      <c r="U21" s="23">
        <f>ROUND(SUMPRODUCT($E$20:U$20,$E$6:U$6)*VLOOKUP($B21,Leistungen,5,0),0)*VLOOKUP($B21,Leistungen,4,0)-SUM($E21:T21)</f>
        <v>12000</v>
      </c>
      <c r="V21" s="23">
        <f>ROUND(SUMPRODUCT($E$20:V$20,$E$6:V$6)*VLOOKUP($B21,Leistungen,5,0),0)*VLOOKUP($B21,Leistungen,4,0)-SUM($E21:U21)</f>
        <v>12000</v>
      </c>
      <c r="W21" s="23">
        <f>ROUND(SUMPRODUCT($E$20:W$20,$E$6:W$6)*VLOOKUP($B21,Leistungen,5,0),0)*VLOOKUP($B21,Leistungen,4,0)-SUM($E21:V21)</f>
        <v>12000</v>
      </c>
      <c r="X21" s="23">
        <f>ROUND(SUMPRODUCT($E$20:X$20,$E$6:X$6)*VLOOKUP($B21,Leistungen,5,0),0)*VLOOKUP($B21,Leistungen,4,0)-SUM($E21:W21)</f>
        <v>24000</v>
      </c>
      <c r="Y21" s="23">
        <f>ROUND(SUMPRODUCT($E$20:Y$20,$E$6:Y$6)*VLOOKUP($B21,Leistungen,5,0),0)*VLOOKUP($B21,Leistungen,4,0)-SUM($E21:X21)</f>
        <v>12000</v>
      </c>
      <c r="Z21" s="23">
        <f>ROUND(SUMPRODUCT($E$20:Z$20,$E$6:Z$6)*VLOOKUP($B21,Leistungen,5,0),0)*VLOOKUP($B21,Leistungen,4,0)-SUM($E21:Y21)</f>
        <v>12000</v>
      </c>
      <c r="AA21" s="23">
        <f>ROUND(SUMPRODUCT($E$20:AA$20,$E$6:AA$6)*VLOOKUP($B21,Leistungen,5,0),0)*VLOOKUP($B21,Leistungen,4,0)-SUM($E21:Z21)</f>
        <v>24000</v>
      </c>
      <c r="AB21" s="23">
        <f>ROUND(SUMPRODUCT($E$20:AB$20,$E$6:AB$6)*VLOOKUP($B21,Leistungen,5,0),0)*VLOOKUP($B21,Leistungen,4,0)-SUM($E21:AA21)</f>
        <v>12000</v>
      </c>
      <c r="AC21" s="23">
        <f>ROUND(SUMPRODUCT($E$20:AC$20,$E$6:AC$6)*VLOOKUP($B21,Leistungen,5,0),0)*VLOOKUP($B21,Leistungen,4,0)-SUM($E21:AB21)</f>
        <v>12000</v>
      </c>
      <c r="AD21" s="23">
        <f>ROUND(SUMPRODUCT($E$20:AD$20,$E$6:AD$6)*VLOOKUP($B21,Leistungen,5,0),0)*VLOOKUP($B21,Leistungen,4,0)-SUM($E21:AC21)</f>
        <v>12000</v>
      </c>
      <c r="AE21" s="23">
        <f>ROUND(SUMPRODUCT($E$20:AE$20,$E$6:AE$6)*VLOOKUP($B21,Leistungen,5,0),0)*VLOOKUP($B21,Leistungen,4,0)-SUM($E21:AD21)</f>
        <v>24000</v>
      </c>
      <c r="AF21" s="23">
        <f>ROUND(SUMPRODUCT($E$20:AF$20,$E$6:AF$6)*VLOOKUP($B21,Leistungen,5,0),0)*VLOOKUP($B21,Leistungen,4,0)-SUM($E21:AE21)</f>
        <v>12000</v>
      </c>
      <c r="AG21" s="23">
        <f>ROUND(SUMPRODUCT($E$20:AG$20,$E$6:AG$6)*VLOOKUP($B21,Leistungen,5,0),0)*VLOOKUP($B21,Leistungen,4,0)-SUM($E21:AF21)</f>
        <v>12000</v>
      </c>
      <c r="AH21" s="23">
        <f>ROUND(SUMPRODUCT($E$20:AH$20,$E$6:AH$6)*VLOOKUP($B21,Leistungen,5,0),0)*VLOOKUP($B21,Leistungen,4,0)-SUM($E21:AG21)</f>
        <v>12000</v>
      </c>
      <c r="AI21" s="23">
        <f>ROUND(SUMPRODUCT($E$20:AI$20,$E$6:AI$6)*VLOOKUP($B21,Leistungen,5,0),0)*VLOOKUP($B21,Leistungen,4,0)-SUM($E21:AH21)</f>
        <v>12000</v>
      </c>
      <c r="AJ21" s="23">
        <f>ROUND(SUMPRODUCT($E$20:AJ$20,$E$6:AJ$6)*VLOOKUP($B21,Leistungen,5,0),0)*VLOOKUP($B21,Leistungen,4,0)-SUM($E21:AI21)</f>
        <v>24000</v>
      </c>
      <c r="AK21" s="23">
        <f>ROUND(SUMPRODUCT($E$20:AK$20,$E$6:AK$6)*VLOOKUP($B21,Leistungen,5,0),0)*VLOOKUP($B21,Leistungen,4,0)-SUM($E21:AJ21)</f>
        <v>12000</v>
      </c>
      <c r="AL21" s="23">
        <f>ROUND(SUMPRODUCT($E$20:AL$20,$E$6:AL$6)*VLOOKUP($B21,Leistungen,5,0),0)*VLOOKUP($B21,Leistungen,4,0)-SUM($E21:AK21)</f>
        <v>12000</v>
      </c>
      <c r="AM21" s="23">
        <f>ROUND(SUMPRODUCT($E$20:AM$20,$E$6:AM$6)*VLOOKUP($B21,Leistungen,5,0),0)*VLOOKUP($B21,Leistungen,4,0)-SUM($E21:AL21)</f>
        <v>24000</v>
      </c>
      <c r="AN21" s="23">
        <f>ROUND(SUMPRODUCT($E$20:AN$20,$E$6:AN$6)*VLOOKUP($B21,Leistungen,5,0),0)*VLOOKUP($B21,Leistungen,4,0)-SUM($E21:AM21)</f>
        <v>12000</v>
      </c>
    </row>
    <row r="22" spans="1:47" x14ac:dyDescent="0.25">
      <c r="B22" t="s">
        <v>16</v>
      </c>
      <c r="C22" s="21" t="str">
        <f>VLOOKUP(B22,Leistungen,2,0)</f>
        <v>Beratung u. Vermittlung von Fertig- und Massivhäusern</v>
      </c>
      <c r="D22" s="22"/>
      <c r="E22" s="23">
        <f>ROUND(E$20*E$6*VLOOKUP($B22,Leistungen,5,0),0)*VLOOKUP($B22,Leistungen,4,0)</f>
        <v>0</v>
      </c>
      <c r="F22" s="23">
        <f>ROUND(SUMPRODUCT($E$20:F$20,$E$6:F$6)*VLOOKUP($B22,Leistungen,5,0),0)*VLOOKUP($B22,Leistungen,4,0)-SUM($E22:E22)</f>
        <v>0</v>
      </c>
      <c r="G22" s="23">
        <f>ROUND(SUMPRODUCT($E$20:G$20,$E$6:G$6)*VLOOKUP($B22,Leistungen,5,0),0)*VLOOKUP($B22,Leistungen,4,0)-SUM($E22:F22)</f>
        <v>8750</v>
      </c>
      <c r="H22" s="23">
        <f>ROUND(SUMPRODUCT($E$20:H$20,$E$6:H$6)*VLOOKUP($B22,Leistungen,5,0),0)*VLOOKUP($B22,Leistungen,4,0)-SUM($E22:G22)</f>
        <v>0</v>
      </c>
      <c r="I22" s="23">
        <f>ROUND(SUMPRODUCT($E$20:I$20,$E$6:I$6)*VLOOKUP($B22,Leistungen,5,0),0)*VLOOKUP($B22,Leistungen,4,0)-SUM($E22:H22)</f>
        <v>0</v>
      </c>
      <c r="J22" s="23">
        <f>ROUND(SUMPRODUCT($E$20:J$20,$E$6:J$6)*VLOOKUP($B22,Leistungen,5,0),0)*VLOOKUP($B22,Leistungen,4,0)-SUM($E22:I22)</f>
        <v>0</v>
      </c>
      <c r="K22" s="23">
        <f>ROUND(SUMPRODUCT($E$20:K$20,$E$6:K$6)*VLOOKUP($B22,Leistungen,5,0),0)*VLOOKUP($B22,Leistungen,4,0)-SUM($E22:J22)</f>
        <v>0</v>
      </c>
      <c r="L22" s="23">
        <f>ROUND(SUMPRODUCT($E$20:L$20,$E$6:L$6)*VLOOKUP($B22,Leistungen,5,0),0)*VLOOKUP($B22,Leistungen,4,0)-SUM($E22:K22)</f>
        <v>8750</v>
      </c>
      <c r="M22" s="23">
        <f>ROUND(SUMPRODUCT($E$20:M$20,$E$6:M$6)*VLOOKUP($B22,Leistungen,5,0),0)*VLOOKUP($B22,Leistungen,4,0)-SUM($E22:L22)</f>
        <v>0</v>
      </c>
      <c r="N22" s="23">
        <f>ROUND(SUMPRODUCT($E$20:N$20,$E$6:N$6)*VLOOKUP($B22,Leistungen,5,0),0)*VLOOKUP($B22,Leistungen,4,0)-SUM($E22:M22)</f>
        <v>8750</v>
      </c>
      <c r="O22" s="23">
        <f>ROUND(SUMPRODUCT($E$20:O$20,$E$6:O$6)*VLOOKUP($B22,Leistungen,5,0),0)*VLOOKUP($B22,Leistungen,4,0)-SUM($E22:N22)</f>
        <v>0</v>
      </c>
      <c r="P22" s="23">
        <f>ROUND(SUMPRODUCT($E$20:P$20,$E$6:P$6)*VLOOKUP($B22,Leistungen,5,0),0)*VLOOKUP($B22,Leistungen,4,0)-SUM($E22:O22)</f>
        <v>8750</v>
      </c>
      <c r="Q22" s="23">
        <f>ROUND(SUMPRODUCT($E$20:Q$20,$E$6:Q$6)*VLOOKUP($B22,Leistungen,5,0),0)*VLOOKUP($B22,Leistungen,4,0)-SUM($E22:P22)</f>
        <v>0</v>
      </c>
      <c r="R22" s="23">
        <f>ROUND(SUMPRODUCT($E$20:R$20,$E$6:R$6)*VLOOKUP($B22,Leistungen,5,0),0)*VLOOKUP($B22,Leistungen,4,0)-SUM($E22:Q22)</f>
        <v>8750</v>
      </c>
      <c r="S22" s="23">
        <f>ROUND(SUMPRODUCT($E$20:S$20,$E$6:S$6)*VLOOKUP($B22,Leistungen,5,0),0)*VLOOKUP($B22,Leistungen,4,0)-SUM($E22:R22)</f>
        <v>0</v>
      </c>
      <c r="T22" s="23">
        <f>ROUND(SUMPRODUCT($E$20:T$20,$E$6:T$6)*VLOOKUP($B22,Leistungen,5,0),0)*VLOOKUP($B22,Leistungen,4,0)-SUM($E22:S22)</f>
        <v>8750</v>
      </c>
      <c r="U22" s="23">
        <f>ROUND(SUMPRODUCT($E$20:U$20,$E$6:U$6)*VLOOKUP($B22,Leistungen,5,0),0)*VLOOKUP($B22,Leistungen,4,0)-SUM($E22:T22)</f>
        <v>0</v>
      </c>
      <c r="V22" s="23">
        <f>ROUND(SUMPRODUCT($E$20:V$20,$E$6:V$6)*VLOOKUP($B22,Leistungen,5,0),0)*VLOOKUP($B22,Leistungen,4,0)-SUM($E22:U22)</f>
        <v>8750</v>
      </c>
      <c r="W22" s="23">
        <f>ROUND(SUMPRODUCT($E$20:W$20,$E$6:W$6)*VLOOKUP($B22,Leistungen,5,0),0)*VLOOKUP($B22,Leistungen,4,0)-SUM($E22:V22)</f>
        <v>8750</v>
      </c>
      <c r="X22" s="23">
        <f>ROUND(SUMPRODUCT($E$20:X$20,$E$6:X$6)*VLOOKUP($B22,Leistungen,5,0),0)*VLOOKUP($B22,Leistungen,4,0)-SUM($E22:W22)</f>
        <v>8750</v>
      </c>
      <c r="Y22" s="23">
        <f>ROUND(SUMPRODUCT($E$20:Y$20,$E$6:Y$6)*VLOOKUP($B22,Leistungen,5,0),0)*VLOOKUP($B22,Leistungen,4,0)-SUM($E22:X22)</f>
        <v>8750</v>
      </c>
      <c r="Z22" s="23">
        <f>ROUND(SUMPRODUCT($E$20:Z$20,$E$6:Z$6)*VLOOKUP($B22,Leistungen,5,0),0)*VLOOKUP($B22,Leistungen,4,0)-SUM($E22:Y22)</f>
        <v>8750</v>
      </c>
      <c r="AA22" s="23">
        <f>ROUND(SUMPRODUCT($E$20:AA$20,$E$6:AA$6)*VLOOKUP($B22,Leistungen,5,0),0)*VLOOKUP($B22,Leistungen,4,0)-SUM($E22:Z22)</f>
        <v>8750</v>
      </c>
      <c r="AB22" s="23">
        <f>ROUND(SUMPRODUCT($E$20:AB$20,$E$6:AB$6)*VLOOKUP($B22,Leistungen,5,0),0)*VLOOKUP($B22,Leistungen,4,0)-SUM($E22:AA22)</f>
        <v>8750</v>
      </c>
      <c r="AC22" s="23">
        <f>ROUND(SUMPRODUCT($E$20:AC$20,$E$6:AC$6)*VLOOKUP($B22,Leistungen,5,0),0)*VLOOKUP($B22,Leistungen,4,0)-SUM($E22:AB22)</f>
        <v>8750</v>
      </c>
      <c r="AD22" s="23">
        <f>ROUND(SUMPRODUCT($E$20:AD$20,$E$6:AD$6)*VLOOKUP($B22,Leistungen,5,0),0)*VLOOKUP($B22,Leistungen,4,0)-SUM($E22:AC22)</f>
        <v>8750</v>
      </c>
      <c r="AE22" s="23">
        <f>ROUND(SUMPRODUCT($E$20:AE$20,$E$6:AE$6)*VLOOKUP($B22,Leistungen,5,0),0)*VLOOKUP($B22,Leistungen,4,0)-SUM($E22:AD22)</f>
        <v>8750</v>
      </c>
      <c r="AF22" s="23">
        <f>ROUND(SUMPRODUCT($E$20:AF$20,$E$6:AF$6)*VLOOKUP($B22,Leistungen,5,0),0)*VLOOKUP($B22,Leistungen,4,0)-SUM($E22:AE22)</f>
        <v>8750</v>
      </c>
      <c r="AG22" s="23">
        <f>ROUND(SUMPRODUCT($E$20:AG$20,$E$6:AG$6)*VLOOKUP($B22,Leistungen,5,0),0)*VLOOKUP($B22,Leistungen,4,0)-SUM($E22:AF22)</f>
        <v>8750</v>
      </c>
      <c r="AH22" s="23">
        <f>ROUND(SUMPRODUCT($E$20:AH$20,$E$6:AH$6)*VLOOKUP($B22,Leistungen,5,0),0)*VLOOKUP($B22,Leistungen,4,0)-SUM($E22:AG22)</f>
        <v>8750</v>
      </c>
      <c r="AI22" s="23">
        <f>ROUND(SUMPRODUCT($E$20:AI$20,$E$6:AI$6)*VLOOKUP($B22,Leistungen,5,0),0)*VLOOKUP($B22,Leistungen,4,0)-SUM($E22:AH22)</f>
        <v>8750</v>
      </c>
      <c r="AJ22" s="23">
        <f>ROUND(SUMPRODUCT($E$20:AJ$20,$E$6:AJ$6)*VLOOKUP($B22,Leistungen,5,0),0)*VLOOKUP($B22,Leistungen,4,0)-SUM($E22:AI22)</f>
        <v>8750</v>
      </c>
      <c r="AK22" s="23">
        <f>ROUND(SUMPRODUCT($E$20:AK$20,$E$6:AK$6)*VLOOKUP($B22,Leistungen,5,0),0)*VLOOKUP($B22,Leistungen,4,0)-SUM($E22:AJ22)</f>
        <v>17500</v>
      </c>
      <c r="AL22" s="23">
        <f>ROUND(SUMPRODUCT($E$20:AL$20,$E$6:AL$6)*VLOOKUP($B22,Leistungen,5,0),0)*VLOOKUP($B22,Leistungen,4,0)-SUM($E22:AK22)</f>
        <v>8750</v>
      </c>
      <c r="AM22" s="23">
        <f>ROUND(SUMPRODUCT($E$20:AM$20,$E$6:AM$6)*VLOOKUP($B22,Leistungen,5,0),0)*VLOOKUP($B22,Leistungen,4,0)-SUM($E22:AL22)</f>
        <v>8750</v>
      </c>
      <c r="AN22" s="23">
        <f>ROUND(SUMPRODUCT($E$20:AN$20,$E$6:AN$6)*VLOOKUP($B22,Leistungen,5,0),0)*VLOOKUP($B22,Leistungen,4,0)-SUM($E22:AM22)</f>
        <v>8750</v>
      </c>
    </row>
    <row r="23" spans="1:47" ht="5.4" customHeight="1" x14ac:dyDescent="0.25">
      <c r="A23" s="4"/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6"/>
      <c r="AP23" s="6"/>
      <c r="AQ23" s="6"/>
      <c r="AR23" s="6"/>
      <c r="AS23" s="6"/>
      <c r="AT23" s="6"/>
      <c r="AU23" s="6"/>
    </row>
    <row r="24" spans="1:47" ht="14.4" x14ac:dyDescent="0.3">
      <c r="B24" s="4"/>
      <c r="C24" s="18" t="s">
        <v>9</v>
      </c>
      <c r="D24" s="4"/>
      <c r="E24" s="19">
        <v>0.2</v>
      </c>
      <c r="F24" s="19">
        <v>0.2</v>
      </c>
      <c r="G24" s="19">
        <v>0.3</v>
      </c>
      <c r="H24" s="19">
        <v>0.4</v>
      </c>
      <c r="I24" s="19">
        <v>0.5</v>
      </c>
      <c r="J24" s="19">
        <v>0.6</v>
      </c>
      <c r="K24" s="19">
        <v>0.7</v>
      </c>
      <c r="L24" s="19">
        <v>0.8</v>
      </c>
      <c r="M24" s="19">
        <v>0.9</v>
      </c>
      <c r="N24" s="19">
        <v>1</v>
      </c>
      <c r="O24" s="19">
        <v>1</v>
      </c>
      <c r="P24" s="19">
        <v>1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  <c r="V24" s="19">
        <v>1</v>
      </c>
      <c r="W24" s="19">
        <v>1</v>
      </c>
      <c r="X24" s="19">
        <v>1</v>
      </c>
      <c r="Y24" s="19">
        <v>1</v>
      </c>
      <c r="Z24" s="19">
        <v>1</v>
      </c>
      <c r="AA24" s="19">
        <v>1</v>
      </c>
      <c r="AB24" s="19">
        <v>1</v>
      </c>
      <c r="AC24" s="19">
        <v>1</v>
      </c>
      <c r="AD24" s="19">
        <v>1</v>
      </c>
      <c r="AE24" s="19">
        <v>1</v>
      </c>
      <c r="AF24" s="19">
        <v>1</v>
      </c>
      <c r="AG24" s="19">
        <v>1</v>
      </c>
      <c r="AH24" s="19">
        <v>1</v>
      </c>
      <c r="AI24" s="19">
        <v>1</v>
      </c>
      <c r="AJ24" s="19">
        <v>1</v>
      </c>
      <c r="AK24" s="19">
        <v>1</v>
      </c>
      <c r="AL24" s="19">
        <v>1</v>
      </c>
      <c r="AM24" s="19">
        <v>1</v>
      </c>
      <c r="AN24" s="19">
        <v>1</v>
      </c>
      <c r="AO24" s="6"/>
      <c r="AP24" s="6"/>
      <c r="AQ24" s="6"/>
      <c r="AR24" s="6"/>
      <c r="AS24" s="6"/>
      <c r="AT24" s="6"/>
      <c r="AU24" s="6"/>
    </row>
    <row r="25" spans="1:47" x14ac:dyDescent="0.25">
      <c r="B25" t="s">
        <v>17</v>
      </c>
      <c r="C25" s="21" t="str">
        <f>VLOOKUP(B25,Leistungen,2,0)</f>
        <v>Photovoltaik</v>
      </c>
      <c r="D25" s="22"/>
      <c r="E25" s="23">
        <f>ROUND(E$24*E$6*VLOOKUP($B25,Leistungen,5,0),0)*VLOOKUP($B25,Leistungen,4,0)</f>
        <v>800</v>
      </c>
      <c r="F25" s="23">
        <f>ROUND(SUMPRODUCT($E$24:F$24,$E$6:F$6)*VLOOKUP($B25,Leistungen,5,0),0)*VLOOKUP($B25,Leistungen,4,0)-SUM($E25:E25)</f>
        <v>800</v>
      </c>
      <c r="G25" s="23">
        <f>ROUND(SUMPRODUCT($E$24:G$24,$E$6:G$6)*VLOOKUP($B25,Leistungen,5,0),0)*VLOOKUP($B25,Leistungen,4,0)-SUM($E25:F25)</f>
        <v>1200</v>
      </c>
      <c r="H25" s="23">
        <f>ROUND(SUMPRODUCT($E$24:H$24,$E$6:H$6)*VLOOKUP($B25,Leistungen,5,0),0)*VLOOKUP($B25,Leistungen,4,0)-SUM($E25:G25)</f>
        <v>1600</v>
      </c>
      <c r="I25" s="23">
        <f>ROUND(SUMPRODUCT($E$24:I$24,$E$6:I$6)*VLOOKUP($B25,Leistungen,5,0),0)*VLOOKUP($B25,Leistungen,4,0)-SUM($E25:H25)</f>
        <v>2000</v>
      </c>
      <c r="J25" s="23">
        <f>ROUND(SUMPRODUCT($E$24:J$24,$E$6:J$6)*VLOOKUP($B25,Leistungen,5,0),0)*VLOOKUP($B25,Leistungen,4,0)-SUM($E25:I25)</f>
        <v>2000</v>
      </c>
      <c r="K25" s="23">
        <f>ROUND(SUMPRODUCT($E$24:K$24,$E$6:K$6)*VLOOKUP($B25,Leistungen,5,0),0)*VLOOKUP($B25,Leistungen,4,0)-SUM($E25:J25)</f>
        <v>3200</v>
      </c>
      <c r="L25" s="23">
        <f>ROUND(SUMPRODUCT($E$24:L$24,$E$6:L$6)*VLOOKUP($B25,Leistungen,5,0),0)*VLOOKUP($B25,Leistungen,4,0)-SUM($E25:K25)</f>
        <v>3200</v>
      </c>
      <c r="M25" s="23">
        <f>ROUND(SUMPRODUCT($E$24:M$24,$E$6:M$6)*VLOOKUP($B25,Leistungen,5,0),0)*VLOOKUP($B25,Leistungen,4,0)-SUM($E25:L25)</f>
        <v>4000</v>
      </c>
      <c r="N25" s="23">
        <f>ROUND(SUMPRODUCT($E$24:N$24,$E$6:N$6)*VLOOKUP($B25,Leistungen,5,0),0)*VLOOKUP($B25,Leistungen,4,0)-SUM($E25:M25)</f>
        <v>4000</v>
      </c>
      <c r="O25" s="23">
        <f>ROUND(SUMPRODUCT($E$24:O$24,$E$6:O$6)*VLOOKUP($B25,Leistungen,5,0),0)*VLOOKUP($B25,Leistungen,4,0)-SUM($E25:N25)</f>
        <v>4000</v>
      </c>
      <c r="P25" s="23">
        <f>ROUND(SUMPRODUCT($E$24:P$24,$E$6:P$6)*VLOOKUP($B25,Leistungen,5,0),0)*VLOOKUP($B25,Leistungen,4,0)-SUM($E25:O25)</f>
        <v>3600</v>
      </c>
      <c r="Q25" s="23">
        <f>ROUND(SUMPRODUCT($E$24:Q$24,$E$6:Q$6)*VLOOKUP($B25,Leistungen,5,0),0)*VLOOKUP($B25,Leistungen,4,0)-SUM($E25:P25)</f>
        <v>4000</v>
      </c>
      <c r="R25" s="23">
        <f>ROUND(SUMPRODUCT($E$24:R$24,$E$6:R$6)*VLOOKUP($B25,Leistungen,5,0),0)*VLOOKUP($B25,Leistungen,4,0)-SUM($E25:Q25)</f>
        <v>3600</v>
      </c>
      <c r="S25" s="23">
        <f>ROUND(SUMPRODUCT($E$24:S$24,$E$6:S$6)*VLOOKUP($B25,Leistungen,5,0),0)*VLOOKUP($B25,Leistungen,4,0)-SUM($E25:R25)</f>
        <v>4400</v>
      </c>
      <c r="T25" s="23">
        <f>ROUND(SUMPRODUCT($E$24:T$24,$E$6:T$6)*VLOOKUP($B25,Leistungen,5,0),0)*VLOOKUP($B25,Leistungen,4,0)-SUM($E25:S25)</f>
        <v>4000</v>
      </c>
      <c r="U25" s="23">
        <f>ROUND(SUMPRODUCT($E$24:U$24,$E$6:U$6)*VLOOKUP($B25,Leistungen,5,0),0)*VLOOKUP($B25,Leistungen,4,0)-SUM($E25:T25)</f>
        <v>3600</v>
      </c>
      <c r="V25" s="23">
        <f>ROUND(SUMPRODUCT($E$24:V$24,$E$6:V$6)*VLOOKUP($B25,Leistungen,5,0),0)*VLOOKUP($B25,Leistungen,4,0)-SUM($E25:U25)</f>
        <v>4000</v>
      </c>
      <c r="W25" s="23">
        <f>ROUND(SUMPRODUCT($E$24:W$24,$E$6:W$6)*VLOOKUP($B25,Leistungen,5,0),0)*VLOOKUP($B25,Leistungen,4,0)-SUM($E25:V25)</f>
        <v>4400</v>
      </c>
      <c r="X25" s="23">
        <f>ROUND(SUMPRODUCT($E$24:X$24,$E$6:X$6)*VLOOKUP($B25,Leistungen,5,0),0)*VLOOKUP($B25,Leistungen,4,0)-SUM($E25:W25)</f>
        <v>4000</v>
      </c>
      <c r="Y25" s="23">
        <f>ROUND(SUMPRODUCT($E$24:Y$24,$E$6:Y$6)*VLOOKUP($B25,Leistungen,5,0),0)*VLOOKUP($B25,Leistungen,4,0)-SUM($E25:X25)</f>
        <v>4400</v>
      </c>
      <c r="Z25" s="23">
        <f>ROUND(SUMPRODUCT($E$24:Z$24,$E$6:Z$6)*VLOOKUP($B25,Leistungen,5,0),0)*VLOOKUP($B25,Leistungen,4,0)-SUM($E25:Y25)</f>
        <v>4400</v>
      </c>
      <c r="AA25" s="23">
        <f>ROUND(SUMPRODUCT($E$24:AA$24,$E$6:AA$6)*VLOOKUP($B25,Leistungen,5,0),0)*VLOOKUP($B25,Leistungen,4,0)-SUM($E25:Z25)</f>
        <v>4400</v>
      </c>
      <c r="AB25" s="23">
        <f>ROUND(SUMPRODUCT($E$24:AB$24,$E$6:AB$6)*VLOOKUP($B25,Leistungen,5,0),0)*VLOOKUP($B25,Leistungen,4,0)-SUM($E25:AA25)</f>
        <v>3600</v>
      </c>
      <c r="AC25" s="23">
        <f>ROUND(SUMPRODUCT($E$24:AC$24,$E$6:AC$6)*VLOOKUP($B25,Leistungen,5,0),0)*VLOOKUP($B25,Leistungen,4,0)-SUM($E25:AB25)</f>
        <v>3600</v>
      </c>
      <c r="AD25" s="23">
        <f>ROUND(SUMPRODUCT($E$24:AD$24,$E$6:AD$6)*VLOOKUP($B25,Leistungen,5,0),0)*VLOOKUP($B25,Leistungen,4,0)-SUM($E25:AC25)</f>
        <v>3600</v>
      </c>
      <c r="AE25" s="23">
        <f>ROUND(SUMPRODUCT($E$24:AE$24,$E$6:AE$6)*VLOOKUP($B25,Leistungen,5,0),0)*VLOOKUP($B25,Leistungen,4,0)-SUM($E25:AD25)</f>
        <v>4800</v>
      </c>
      <c r="AF25" s="23">
        <f>ROUND(SUMPRODUCT($E$24:AF$24,$E$6:AF$6)*VLOOKUP($B25,Leistungen,5,0),0)*VLOOKUP($B25,Leistungen,4,0)-SUM($E25:AE25)</f>
        <v>3600</v>
      </c>
      <c r="AG25" s="23">
        <f>ROUND(SUMPRODUCT($E$24:AG$24,$E$6:AG$6)*VLOOKUP($B25,Leistungen,5,0),0)*VLOOKUP($B25,Leistungen,4,0)-SUM($E25:AF25)</f>
        <v>4000</v>
      </c>
      <c r="AH25" s="23">
        <f>ROUND(SUMPRODUCT($E$24:AH$24,$E$6:AH$6)*VLOOKUP($B25,Leistungen,5,0),0)*VLOOKUP($B25,Leistungen,4,0)-SUM($E25:AG25)</f>
        <v>3600</v>
      </c>
      <c r="AI25" s="23">
        <f>ROUND(SUMPRODUCT($E$24:AI$24,$E$6:AI$6)*VLOOKUP($B25,Leistungen,5,0),0)*VLOOKUP($B25,Leistungen,4,0)-SUM($E25:AH25)</f>
        <v>4400</v>
      </c>
      <c r="AJ25" s="23">
        <f>ROUND(SUMPRODUCT($E$24:AJ$24,$E$6:AJ$6)*VLOOKUP($B25,Leistungen,5,0),0)*VLOOKUP($B25,Leistungen,4,0)-SUM($E25:AI25)</f>
        <v>4400</v>
      </c>
      <c r="AK25" s="23">
        <f>ROUND(SUMPRODUCT($E$24:AK$24,$E$6:AK$6)*VLOOKUP($B25,Leistungen,5,0),0)*VLOOKUP($B25,Leistungen,4,0)-SUM($E25:AJ25)</f>
        <v>4400</v>
      </c>
      <c r="AL25" s="23">
        <f>ROUND(SUMPRODUCT($E$24:AL$24,$E$6:AL$6)*VLOOKUP($B25,Leistungen,5,0),0)*VLOOKUP($B25,Leistungen,4,0)-SUM($E25:AK25)</f>
        <v>4000</v>
      </c>
      <c r="AM25" s="23">
        <f>ROUND(SUMPRODUCT($E$24:AM$24,$E$6:AM$6)*VLOOKUP($B25,Leistungen,5,0),0)*VLOOKUP($B25,Leistungen,4,0)-SUM($E25:AL25)</f>
        <v>4400</v>
      </c>
      <c r="AN25" s="23">
        <f>ROUND(SUMPRODUCT($E$24:AN$24,$E$6:AN$6)*VLOOKUP($B25,Leistungen,5,0),0)*VLOOKUP($B25,Leistungen,4,0)-SUM($E25:AM25)</f>
        <v>4000</v>
      </c>
    </row>
    <row r="26" spans="1:47" x14ac:dyDescent="0.25">
      <c r="B26" t="s">
        <v>18</v>
      </c>
      <c r="C26" s="21" t="str">
        <f>VLOOKUP(B26,Leistungen,2,0)</f>
        <v>Heizung und Solarthermie</v>
      </c>
      <c r="D26" s="22"/>
      <c r="E26" s="23">
        <f>ROUND(E$24*E$6*VLOOKUP($B26,Leistungen,5,0),0)*VLOOKUP($B26,Leistungen,4,0)</f>
        <v>800</v>
      </c>
      <c r="F26" s="23">
        <f>ROUND(SUMPRODUCT($E$24:F$24,$E$6:F$6)*VLOOKUP($B26,Leistungen,5,0),0)*VLOOKUP($B26,Leistungen,4,0)-SUM($E26:E26)</f>
        <v>800</v>
      </c>
      <c r="G26" s="23">
        <f>ROUND(SUMPRODUCT($E$24:G$24,$E$6:G$6)*VLOOKUP($B26,Leistungen,5,0),0)*VLOOKUP($B26,Leistungen,4,0)-SUM($E26:F26)</f>
        <v>1200</v>
      </c>
      <c r="H26" s="23">
        <f>ROUND(SUMPRODUCT($E$24:H$24,$E$6:H$6)*VLOOKUP($B26,Leistungen,5,0),0)*VLOOKUP($B26,Leistungen,4,0)-SUM($E26:G26)</f>
        <v>1600</v>
      </c>
      <c r="I26" s="23">
        <f>ROUND(SUMPRODUCT($E$24:I$24,$E$6:I$6)*VLOOKUP($B26,Leistungen,5,0),0)*VLOOKUP($B26,Leistungen,4,0)-SUM($E26:H26)</f>
        <v>2000</v>
      </c>
      <c r="J26" s="23">
        <f>ROUND(SUMPRODUCT($E$24:J$24,$E$6:J$6)*VLOOKUP($B26,Leistungen,5,0),0)*VLOOKUP($B26,Leistungen,4,0)-SUM($E26:I26)</f>
        <v>2000</v>
      </c>
      <c r="K26" s="23">
        <f>ROUND(SUMPRODUCT($E$24:K$24,$E$6:K$6)*VLOOKUP($B26,Leistungen,5,0),0)*VLOOKUP($B26,Leistungen,4,0)-SUM($E26:J26)</f>
        <v>3200</v>
      </c>
      <c r="L26" s="23">
        <f>ROUND(SUMPRODUCT($E$24:L$24,$E$6:L$6)*VLOOKUP($B26,Leistungen,5,0),0)*VLOOKUP($B26,Leistungen,4,0)-SUM($E26:K26)</f>
        <v>3200</v>
      </c>
      <c r="M26" s="23">
        <f>ROUND(SUMPRODUCT($E$24:M$24,$E$6:M$6)*VLOOKUP($B26,Leistungen,5,0),0)*VLOOKUP($B26,Leistungen,4,0)-SUM($E26:L26)</f>
        <v>4000</v>
      </c>
      <c r="N26" s="23">
        <f>ROUND(SUMPRODUCT($E$24:N$24,$E$6:N$6)*VLOOKUP($B26,Leistungen,5,0),0)*VLOOKUP($B26,Leistungen,4,0)-SUM($E26:M26)</f>
        <v>4000</v>
      </c>
      <c r="O26" s="23">
        <f>ROUND(SUMPRODUCT($E$24:O$24,$E$6:O$6)*VLOOKUP($B26,Leistungen,5,0),0)*VLOOKUP($B26,Leistungen,4,0)-SUM($E26:N26)</f>
        <v>4000</v>
      </c>
      <c r="P26" s="23">
        <f>ROUND(SUMPRODUCT($E$24:P$24,$E$6:P$6)*VLOOKUP($B26,Leistungen,5,0),0)*VLOOKUP($B26,Leistungen,4,0)-SUM($E26:O26)</f>
        <v>3600</v>
      </c>
      <c r="Q26" s="23">
        <f>ROUND(SUMPRODUCT($E$24:Q$24,$E$6:Q$6)*VLOOKUP($B26,Leistungen,5,0),0)*VLOOKUP($B26,Leistungen,4,0)-SUM($E26:P26)</f>
        <v>4000</v>
      </c>
      <c r="R26" s="23">
        <f>ROUND(SUMPRODUCT($E$24:R$24,$E$6:R$6)*VLOOKUP($B26,Leistungen,5,0),0)*VLOOKUP($B26,Leistungen,4,0)-SUM($E26:Q26)</f>
        <v>3600</v>
      </c>
      <c r="S26" s="23">
        <f>ROUND(SUMPRODUCT($E$24:S$24,$E$6:S$6)*VLOOKUP($B26,Leistungen,5,0),0)*VLOOKUP($B26,Leistungen,4,0)-SUM($E26:R26)</f>
        <v>4400</v>
      </c>
      <c r="T26" s="23">
        <f>ROUND(SUMPRODUCT($E$24:T$24,$E$6:T$6)*VLOOKUP($B26,Leistungen,5,0),0)*VLOOKUP($B26,Leistungen,4,0)-SUM($E26:S26)</f>
        <v>4000</v>
      </c>
      <c r="U26" s="23">
        <f>ROUND(SUMPRODUCT($E$24:U$24,$E$6:U$6)*VLOOKUP($B26,Leistungen,5,0),0)*VLOOKUP($B26,Leistungen,4,0)-SUM($E26:T26)</f>
        <v>3600</v>
      </c>
      <c r="V26" s="23">
        <f>ROUND(SUMPRODUCT($E$24:V$24,$E$6:V$6)*VLOOKUP($B26,Leistungen,5,0),0)*VLOOKUP($B26,Leistungen,4,0)-SUM($E26:U26)</f>
        <v>4000</v>
      </c>
      <c r="W26" s="23">
        <f>ROUND(SUMPRODUCT($E$24:W$24,$E$6:W$6)*VLOOKUP($B26,Leistungen,5,0),0)*VLOOKUP($B26,Leistungen,4,0)-SUM($E26:V26)</f>
        <v>4400</v>
      </c>
      <c r="X26" s="23">
        <f>ROUND(SUMPRODUCT($E$24:X$24,$E$6:X$6)*VLOOKUP($B26,Leistungen,5,0),0)*VLOOKUP($B26,Leistungen,4,0)-SUM($E26:W26)</f>
        <v>4000</v>
      </c>
      <c r="Y26" s="23">
        <f>ROUND(SUMPRODUCT($E$24:Y$24,$E$6:Y$6)*VLOOKUP($B26,Leistungen,5,0),0)*VLOOKUP($B26,Leistungen,4,0)-SUM($E26:X26)</f>
        <v>4400</v>
      </c>
      <c r="Z26" s="23">
        <f>ROUND(SUMPRODUCT($E$24:Z$24,$E$6:Z$6)*VLOOKUP($B26,Leistungen,5,0),0)*VLOOKUP($B26,Leistungen,4,0)-SUM($E26:Y26)</f>
        <v>4400</v>
      </c>
      <c r="AA26" s="23">
        <f>ROUND(SUMPRODUCT($E$24:AA$24,$E$6:AA$6)*VLOOKUP($B26,Leistungen,5,0),0)*VLOOKUP($B26,Leistungen,4,0)-SUM($E26:Z26)</f>
        <v>4400</v>
      </c>
      <c r="AB26" s="23">
        <f>ROUND(SUMPRODUCT($E$24:AB$24,$E$6:AB$6)*VLOOKUP($B26,Leistungen,5,0),0)*VLOOKUP($B26,Leistungen,4,0)-SUM($E26:AA26)</f>
        <v>3600</v>
      </c>
      <c r="AC26" s="23">
        <f>ROUND(SUMPRODUCT($E$24:AC$24,$E$6:AC$6)*VLOOKUP($B26,Leistungen,5,0),0)*VLOOKUP($B26,Leistungen,4,0)-SUM($E26:AB26)</f>
        <v>3600</v>
      </c>
      <c r="AD26" s="23">
        <f>ROUND(SUMPRODUCT($E$24:AD$24,$E$6:AD$6)*VLOOKUP($B26,Leistungen,5,0),0)*VLOOKUP($B26,Leistungen,4,0)-SUM($E26:AC26)</f>
        <v>3600</v>
      </c>
      <c r="AE26" s="23">
        <f>ROUND(SUMPRODUCT($E$24:AE$24,$E$6:AE$6)*VLOOKUP($B26,Leistungen,5,0),0)*VLOOKUP($B26,Leistungen,4,0)-SUM($E26:AD26)</f>
        <v>4800</v>
      </c>
      <c r="AF26" s="23">
        <f>ROUND(SUMPRODUCT($E$24:AF$24,$E$6:AF$6)*VLOOKUP($B26,Leistungen,5,0),0)*VLOOKUP($B26,Leistungen,4,0)-SUM($E26:AE26)</f>
        <v>3600</v>
      </c>
      <c r="AG26" s="23">
        <f>ROUND(SUMPRODUCT($E$24:AG$24,$E$6:AG$6)*VLOOKUP($B26,Leistungen,5,0),0)*VLOOKUP($B26,Leistungen,4,0)-SUM($E26:AF26)</f>
        <v>4000</v>
      </c>
      <c r="AH26" s="23">
        <f>ROUND(SUMPRODUCT($E$24:AH$24,$E$6:AH$6)*VLOOKUP($B26,Leistungen,5,0),0)*VLOOKUP($B26,Leistungen,4,0)-SUM($E26:AG26)</f>
        <v>3600</v>
      </c>
      <c r="AI26" s="23">
        <f>ROUND(SUMPRODUCT($E$24:AI$24,$E$6:AI$6)*VLOOKUP($B26,Leistungen,5,0),0)*VLOOKUP($B26,Leistungen,4,0)-SUM($E26:AH26)</f>
        <v>4400</v>
      </c>
      <c r="AJ26" s="23">
        <f>ROUND(SUMPRODUCT($E$24:AJ$24,$E$6:AJ$6)*VLOOKUP($B26,Leistungen,5,0),0)*VLOOKUP($B26,Leistungen,4,0)-SUM($E26:AI26)</f>
        <v>4400</v>
      </c>
      <c r="AK26" s="23">
        <f>ROUND(SUMPRODUCT($E$24:AK$24,$E$6:AK$6)*VLOOKUP($B26,Leistungen,5,0),0)*VLOOKUP($B26,Leistungen,4,0)-SUM($E26:AJ26)</f>
        <v>4400</v>
      </c>
      <c r="AL26" s="23">
        <f>ROUND(SUMPRODUCT($E$24:AL$24,$E$6:AL$6)*VLOOKUP($B26,Leistungen,5,0),0)*VLOOKUP($B26,Leistungen,4,0)-SUM($E26:AK26)</f>
        <v>4000</v>
      </c>
      <c r="AM26" s="23">
        <f>ROUND(SUMPRODUCT($E$24:AM$24,$E$6:AM$6)*VLOOKUP($B26,Leistungen,5,0),0)*VLOOKUP($B26,Leistungen,4,0)-SUM($E26:AL26)</f>
        <v>4400</v>
      </c>
      <c r="AN26" s="23">
        <f>ROUND(SUMPRODUCT($E$24:AN$24,$E$6:AN$6)*VLOOKUP($B26,Leistungen,5,0),0)*VLOOKUP($B26,Leistungen,4,0)-SUM($E26:AM26)</f>
        <v>4000</v>
      </c>
    </row>
    <row r="27" spans="1:47" x14ac:dyDescent="0.25">
      <c r="B27" t="s">
        <v>19</v>
      </c>
      <c r="C27" s="21" t="str">
        <f>VLOOKUP(B27,Leistungen,2,0)</f>
        <v>Ratenkredite (Konsumenten, Innendesign, Auto, Motorrad, IT)</v>
      </c>
      <c r="D27" s="22"/>
      <c r="E27" s="23">
        <f>ROUND(E$24*E$6*VLOOKUP($B27,Leistungen,5,0),0)*VLOOKUP($B27,Leistungen,4,0)</f>
        <v>1200</v>
      </c>
      <c r="F27" s="23">
        <f>ROUND(SUMPRODUCT($E$24:F$24,$E$6:F$6)*VLOOKUP($B27,Leistungen,5,0),0)*VLOOKUP($B27,Leistungen,4,0)-SUM($E27:E27)</f>
        <v>1200</v>
      </c>
      <c r="G27" s="23">
        <f>ROUND(SUMPRODUCT($E$24:G$24,$E$6:G$6)*VLOOKUP($B27,Leistungen,5,0),0)*VLOOKUP($B27,Leistungen,4,0)-SUM($E27:F27)</f>
        <v>1800</v>
      </c>
      <c r="H27" s="23">
        <f>ROUND(SUMPRODUCT($E$24:H$24,$E$6:H$6)*VLOOKUP($B27,Leistungen,5,0),0)*VLOOKUP($B27,Leistungen,4,0)-SUM($E27:G27)</f>
        <v>2400</v>
      </c>
      <c r="I27" s="23">
        <f>ROUND(SUMPRODUCT($E$24:I$24,$E$6:I$6)*VLOOKUP($B27,Leistungen,5,0),0)*VLOOKUP($B27,Leistungen,4,0)-SUM($E27:H27)</f>
        <v>3000</v>
      </c>
      <c r="J27" s="23">
        <f>ROUND(SUMPRODUCT($E$24:J$24,$E$6:J$6)*VLOOKUP($B27,Leistungen,5,0),0)*VLOOKUP($B27,Leistungen,4,0)-SUM($E27:I27)</f>
        <v>3000</v>
      </c>
      <c r="K27" s="23">
        <f>ROUND(SUMPRODUCT($E$24:K$24,$E$6:K$6)*VLOOKUP($B27,Leistungen,5,0),0)*VLOOKUP($B27,Leistungen,4,0)-SUM($E27:J27)</f>
        <v>4800</v>
      </c>
      <c r="L27" s="23">
        <f>ROUND(SUMPRODUCT($E$24:L$24,$E$6:L$6)*VLOOKUP($B27,Leistungen,5,0),0)*VLOOKUP($B27,Leistungen,4,0)-SUM($E27:K27)</f>
        <v>4800</v>
      </c>
      <c r="M27" s="23">
        <f>ROUND(SUMPRODUCT($E$24:M$24,$E$6:M$6)*VLOOKUP($B27,Leistungen,5,0),0)*VLOOKUP($B27,Leistungen,4,0)-SUM($E27:L27)</f>
        <v>6000</v>
      </c>
      <c r="N27" s="23">
        <f>ROUND(SUMPRODUCT($E$24:N$24,$E$6:N$6)*VLOOKUP($B27,Leistungen,5,0),0)*VLOOKUP($B27,Leistungen,4,0)-SUM($E27:M27)</f>
        <v>6000</v>
      </c>
      <c r="O27" s="23">
        <f>ROUND(SUMPRODUCT($E$24:O$24,$E$6:O$6)*VLOOKUP($B27,Leistungen,5,0),0)*VLOOKUP($B27,Leistungen,4,0)-SUM($E27:N27)</f>
        <v>6000</v>
      </c>
      <c r="P27" s="23">
        <f>ROUND(SUMPRODUCT($E$24:P$24,$E$6:P$6)*VLOOKUP($B27,Leistungen,5,0),0)*VLOOKUP($B27,Leistungen,4,0)-SUM($E27:O27)</f>
        <v>5400</v>
      </c>
      <c r="Q27" s="23">
        <f>ROUND(SUMPRODUCT($E$24:Q$24,$E$6:Q$6)*VLOOKUP($B27,Leistungen,5,0),0)*VLOOKUP($B27,Leistungen,4,0)-SUM($E27:P27)</f>
        <v>6000</v>
      </c>
      <c r="R27" s="23">
        <f>ROUND(SUMPRODUCT($E$24:R$24,$E$6:R$6)*VLOOKUP($B27,Leistungen,5,0),0)*VLOOKUP($B27,Leistungen,4,0)-SUM($E27:Q27)</f>
        <v>5400</v>
      </c>
      <c r="S27" s="23">
        <f>ROUND(SUMPRODUCT($E$24:S$24,$E$6:S$6)*VLOOKUP($B27,Leistungen,5,0),0)*VLOOKUP($B27,Leistungen,4,0)-SUM($E27:R27)</f>
        <v>6600</v>
      </c>
      <c r="T27" s="23">
        <f>ROUND(SUMPRODUCT($E$24:T$24,$E$6:T$6)*VLOOKUP($B27,Leistungen,5,0),0)*VLOOKUP($B27,Leistungen,4,0)-SUM($E27:S27)</f>
        <v>6000</v>
      </c>
      <c r="U27" s="23">
        <f>ROUND(SUMPRODUCT($E$24:U$24,$E$6:U$6)*VLOOKUP($B27,Leistungen,5,0),0)*VLOOKUP($B27,Leistungen,4,0)-SUM($E27:T27)</f>
        <v>5400</v>
      </c>
      <c r="V27" s="23">
        <f>ROUND(SUMPRODUCT($E$24:V$24,$E$6:V$6)*VLOOKUP($B27,Leistungen,5,0),0)*VLOOKUP($B27,Leistungen,4,0)-SUM($E27:U27)</f>
        <v>6000</v>
      </c>
      <c r="W27" s="23">
        <f>ROUND(SUMPRODUCT($E$24:W$24,$E$6:W$6)*VLOOKUP($B27,Leistungen,5,0),0)*VLOOKUP($B27,Leistungen,4,0)-SUM($E27:V27)</f>
        <v>6600</v>
      </c>
      <c r="X27" s="23">
        <f>ROUND(SUMPRODUCT($E$24:X$24,$E$6:X$6)*VLOOKUP($B27,Leistungen,5,0),0)*VLOOKUP($B27,Leistungen,4,0)-SUM($E27:W27)</f>
        <v>6000</v>
      </c>
      <c r="Y27" s="23">
        <f>ROUND(SUMPRODUCT($E$24:Y$24,$E$6:Y$6)*VLOOKUP($B27,Leistungen,5,0),0)*VLOOKUP($B27,Leistungen,4,0)-SUM($E27:X27)</f>
        <v>6600</v>
      </c>
      <c r="Z27" s="23">
        <f>ROUND(SUMPRODUCT($E$24:Z$24,$E$6:Z$6)*VLOOKUP($B27,Leistungen,5,0),0)*VLOOKUP($B27,Leistungen,4,0)-SUM($E27:Y27)</f>
        <v>6600</v>
      </c>
      <c r="AA27" s="23">
        <f>ROUND(SUMPRODUCT($E$24:AA$24,$E$6:AA$6)*VLOOKUP($B27,Leistungen,5,0),0)*VLOOKUP($B27,Leistungen,4,0)-SUM($E27:Z27)</f>
        <v>6600</v>
      </c>
      <c r="AB27" s="23">
        <f>ROUND(SUMPRODUCT($E$24:AB$24,$E$6:AB$6)*VLOOKUP($B27,Leistungen,5,0),0)*VLOOKUP($B27,Leistungen,4,0)-SUM($E27:AA27)</f>
        <v>5400</v>
      </c>
      <c r="AC27" s="23">
        <f>ROUND(SUMPRODUCT($E$24:AC$24,$E$6:AC$6)*VLOOKUP($B27,Leistungen,5,0),0)*VLOOKUP($B27,Leistungen,4,0)-SUM($E27:AB27)</f>
        <v>5400</v>
      </c>
      <c r="AD27" s="23">
        <f>ROUND(SUMPRODUCT($E$24:AD$24,$E$6:AD$6)*VLOOKUP($B27,Leistungen,5,0),0)*VLOOKUP($B27,Leistungen,4,0)-SUM($E27:AC27)</f>
        <v>5400</v>
      </c>
      <c r="AE27" s="23">
        <f>ROUND(SUMPRODUCT($E$24:AE$24,$E$6:AE$6)*VLOOKUP($B27,Leistungen,5,0),0)*VLOOKUP($B27,Leistungen,4,0)-SUM($E27:AD27)</f>
        <v>7200</v>
      </c>
      <c r="AF27" s="23">
        <f>ROUND(SUMPRODUCT($E$24:AF$24,$E$6:AF$6)*VLOOKUP($B27,Leistungen,5,0),0)*VLOOKUP($B27,Leistungen,4,0)-SUM($E27:AE27)</f>
        <v>5400</v>
      </c>
      <c r="AG27" s="23">
        <f>ROUND(SUMPRODUCT($E$24:AG$24,$E$6:AG$6)*VLOOKUP($B27,Leistungen,5,0),0)*VLOOKUP($B27,Leistungen,4,0)-SUM($E27:AF27)</f>
        <v>6000</v>
      </c>
      <c r="AH27" s="23">
        <f>ROUND(SUMPRODUCT($E$24:AH$24,$E$6:AH$6)*VLOOKUP($B27,Leistungen,5,0),0)*VLOOKUP($B27,Leistungen,4,0)-SUM($E27:AG27)</f>
        <v>5400</v>
      </c>
      <c r="AI27" s="23">
        <f>ROUND(SUMPRODUCT($E$24:AI$24,$E$6:AI$6)*VLOOKUP($B27,Leistungen,5,0),0)*VLOOKUP($B27,Leistungen,4,0)-SUM($E27:AH27)</f>
        <v>6600</v>
      </c>
      <c r="AJ27" s="23">
        <f>ROUND(SUMPRODUCT($E$24:AJ$24,$E$6:AJ$6)*VLOOKUP($B27,Leistungen,5,0),0)*VLOOKUP($B27,Leistungen,4,0)-SUM($E27:AI27)</f>
        <v>6600</v>
      </c>
      <c r="AK27" s="23">
        <f>ROUND(SUMPRODUCT($E$24:AK$24,$E$6:AK$6)*VLOOKUP($B27,Leistungen,5,0),0)*VLOOKUP($B27,Leistungen,4,0)-SUM($E27:AJ27)</f>
        <v>6600</v>
      </c>
      <c r="AL27" s="23">
        <f>ROUND(SUMPRODUCT($E$24:AL$24,$E$6:AL$6)*VLOOKUP($B27,Leistungen,5,0),0)*VLOOKUP($B27,Leistungen,4,0)-SUM($E27:AK27)</f>
        <v>6000</v>
      </c>
      <c r="AM27" s="23">
        <f>ROUND(SUMPRODUCT($E$24:AM$24,$E$6:AM$6)*VLOOKUP($B27,Leistungen,5,0),0)*VLOOKUP($B27,Leistungen,4,0)-SUM($E27:AL27)</f>
        <v>6600</v>
      </c>
      <c r="AN27" s="23">
        <f>ROUND(SUMPRODUCT($E$24:AN$24,$E$6:AN$6)*VLOOKUP($B27,Leistungen,5,0),0)*VLOOKUP($B27,Leistungen,4,0)-SUM($E27:AM27)</f>
        <v>6000</v>
      </c>
    </row>
    <row r="28" spans="1:47" ht="5.4" customHeight="1" x14ac:dyDescent="0.25">
      <c r="A28" s="4"/>
      <c r="B28" s="4"/>
      <c r="C28" s="4"/>
      <c r="D28" s="4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6"/>
      <c r="AP28" s="6"/>
      <c r="AQ28" s="6"/>
      <c r="AR28" s="6"/>
      <c r="AS28" s="6"/>
      <c r="AT28" s="6"/>
      <c r="AU28" s="6"/>
    </row>
    <row r="29" spans="1:47" ht="14.4" x14ac:dyDescent="0.3">
      <c r="B29" s="4"/>
      <c r="C29" s="18" t="s">
        <v>9</v>
      </c>
      <c r="D29" s="4"/>
      <c r="E29" s="19">
        <v>0.2</v>
      </c>
      <c r="F29" s="19">
        <v>0.2</v>
      </c>
      <c r="G29" s="19">
        <v>0.3</v>
      </c>
      <c r="H29" s="19">
        <v>0.4</v>
      </c>
      <c r="I29" s="19">
        <v>0.5</v>
      </c>
      <c r="J29" s="19">
        <v>0.6</v>
      </c>
      <c r="K29" s="19">
        <v>0.7</v>
      </c>
      <c r="L29" s="19">
        <v>0.8</v>
      </c>
      <c r="M29" s="19">
        <v>1</v>
      </c>
      <c r="N29" s="19">
        <v>1</v>
      </c>
      <c r="O29" s="19">
        <v>1</v>
      </c>
      <c r="P29" s="19">
        <v>1</v>
      </c>
      <c r="Q29" s="19">
        <v>1</v>
      </c>
      <c r="R29" s="19">
        <v>1</v>
      </c>
      <c r="S29" s="19">
        <v>1</v>
      </c>
      <c r="T29" s="19">
        <v>1</v>
      </c>
      <c r="U29" s="19">
        <v>1</v>
      </c>
      <c r="V29" s="19">
        <v>1</v>
      </c>
      <c r="W29" s="19">
        <v>1</v>
      </c>
      <c r="X29" s="19">
        <v>1</v>
      </c>
      <c r="Y29" s="19">
        <v>1</v>
      </c>
      <c r="Z29" s="19">
        <v>1</v>
      </c>
      <c r="AA29" s="19">
        <v>1</v>
      </c>
      <c r="AB29" s="19">
        <v>1</v>
      </c>
      <c r="AC29" s="19">
        <v>1</v>
      </c>
      <c r="AD29" s="19">
        <v>1</v>
      </c>
      <c r="AE29" s="19">
        <v>1</v>
      </c>
      <c r="AF29" s="19">
        <v>1</v>
      </c>
      <c r="AG29" s="19">
        <v>1</v>
      </c>
      <c r="AH29" s="19">
        <v>1</v>
      </c>
      <c r="AI29" s="19">
        <v>1</v>
      </c>
      <c r="AJ29" s="19">
        <v>1</v>
      </c>
      <c r="AK29" s="19">
        <v>1</v>
      </c>
      <c r="AL29" s="19">
        <v>1</v>
      </c>
      <c r="AM29" s="19">
        <v>1</v>
      </c>
      <c r="AN29" s="19">
        <v>1</v>
      </c>
      <c r="AO29" s="6"/>
      <c r="AP29" s="6"/>
      <c r="AQ29" s="6"/>
      <c r="AR29" s="6"/>
      <c r="AS29" s="6"/>
      <c r="AT29" s="6"/>
      <c r="AU29" s="6"/>
    </row>
    <row r="30" spans="1:47" x14ac:dyDescent="0.25">
      <c r="B30" t="s">
        <v>20</v>
      </c>
      <c r="C30" s="21" t="str">
        <f>VLOOKUP(B30,Leistungen,2,0)</f>
        <v>Innendesign</v>
      </c>
      <c r="D30" s="22"/>
      <c r="E30" s="23">
        <f>ROUND(E$29*E$6*VLOOKUP($B30,Leistungen,5,0),0)*VLOOKUP($B30,Leistungen,4,0)</f>
        <v>5000</v>
      </c>
      <c r="F30" s="23">
        <f>ROUND(SUMPRODUCT($E$29:F$29,$E$6:F$6)*VLOOKUP($B30,Leistungen,5,0),0)*VLOOKUP($B30,Leistungen,4,0)-SUM($E30:E30)</f>
        <v>0</v>
      </c>
      <c r="G30" s="23">
        <f>ROUND(SUMPRODUCT($E$29:G$29,$E$6:G$6)*VLOOKUP($B30,Leistungen,5,0),0)*VLOOKUP($B30,Leistungen,4,0)-SUM($E30:F30)</f>
        <v>5000</v>
      </c>
      <c r="H30" s="23">
        <f>ROUND(SUMPRODUCT($E$29:H$29,$E$6:H$6)*VLOOKUP($B30,Leistungen,5,0),0)*VLOOKUP($B30,Leistungen,4,0)-SUM($E30:G30)</f>
        <v>10000</v>
      </c>
      <c r="I30" s="23">
        <f>ROUND(SUMPRODUCT($E$29:I$29,$E$6:I$6)*VLOOKUP($B30,Leistungen,5,0),0)*VLOOKUP($B30,Leistungen,4,0)-SUM($E30:H30)</f>
        <v>5000</v>
      </c>
      <c r="J30" s="23">
        <f>ROUND(SUMPRODUCT($E$29:J$29,$E$6:J$6)*VLOOKUP($B30,Leistungen,5,0),0)*VLOOKUP($B30,Leistungen,4,0)-SUM($E30:I30)</f>
        <v>10000</v>
      </c>
      <c r="K30" s="23">
        <f>ROUND(SUMPRODUCT($E$29:K$29,$E$6:K$6)*VLOOKUP($B30,Leistungen,5,0),0)*VLOOKUP($B30,Leistungen,4,0)-SUM($E30:J30)</f>
        <v>15000</v>
      </c>
      <c r="L30" s="23">
        <f>ROUND(SUMPRODUCT($E$29:L$29,$E$6:L$6)*VLOOKUP($B30,Leistungen,5,0),0)*VLOOKUP($B30,Leistungen,4,0)-SUM($E30:K30)</f>
        <v>10000</v>
      </c>
      <c r="M30" s="23">
        <f>ROUND(SUMPRODUCT($E$29:M$29,$E$6:M$6)*VLOOKUP($B30,Leistungen,5,0),0)*VLOOKUP($B30,Leistungen,4,0)-SUM($E30:L30)</f>
        <v>20000</v>
      </c>
      <c r="N30" s="23">
        <f>ROUND(SUMPRODUCT($E$29:N$29,$E$6:N$6)*VLOOKUP($B30,Leistungen,5,0),0)*VLOOKUP($B30,Leistungen,4,0)-SUM($E30:M30)</f>
        <v>15000</v>
      </c>
      <c r="O30" s="23">
        <f>ROUND(SUMPRODUCT($E$29:O$29,$E$6:O$6)*VLOOKUP($B30,Leistungen,5,0),0)*VLOOKUP($B30,Leistungen,4,0)-SUM($E30:N30)</f>
        <v>20000</v>
      </c>
      <c r="P30" s="23">
        <f>ROUND(SUMPRODUCT($E$29:P$29,$E$6:P$6)*VLOOKUP($B30,Leistungen,5,0),0)*VLOOKUP($B30,Leistungen,4,0)-SUM($E30:O30)</f>
        <v>15000</v>
      </c>
      <c r="Q30" s="23">
        <f>ROUND(SUMPRODUCT($E$29:Q$29,$E$6:Q$6)*VLOOKUP($B30,Leistungen,5,0),0)*VLOOKUP($B30,Leistungen,4,0)-SUM($E30:P30)</f>
        <v>15000</v>
      </c>
      <c r="R30" s="23">
        <f>ROUND(SUMPRODUCT($E$29:R$29,$E$6:R$6)*VLOOKUP($B30,Leistungen,5,0),0)*VLOOKUP($B30,Leistungen,4,0)-SUM($E30:Q30)</f>
        <v>15000</v>
      </c>
      <c r="S30" s="23">
        <f>ROUND(SUMPRODUCT($E$29:S$29,$E$6:S$6)*VLOOKUP($B30,Leistungen,5,0),0)*VLOOKUP($B30,Leistungen,4,0)-SUM($E30:R30)</f>
        <v>20000</v>
      </c>
      <c r="T30" s="23">
        <f>ROUND(SUMPRODUCT($E$29:T$29,$E$6:T$6)*VLOOKUP($B30,Leistungen,5,0),0)*VLOOKUP($B30,Leistungen,4,0)-SUM($E30:S30)</f>
        <v>15000</v>
      </c>
      <c r="U30" s="23">
        <f>ROUND(SUMPRODUCT($E$29:U$29,$E$6:U$6)*VLOOKUP($B30,Leistungen,5,0),0)*VLOOKUP($B30,Leistungen,4,0)-SUM($E30:T30)</f>
        <v>15000</v>
      </c>
      <c r="V30" s="23">
        <f>ROUND(SUMPRODUCT($E$29:V$29,$E$6:V$6)*VLOOKUP($B30,Leistungen,5,0),0)*VLOOKUP($B30,Leistungen,4,0)-SUM($E30:U30)</f>
        <v>15000</v>
      </c>
      <c r="W30" s="23">
        <f>ROUND(SUMPRODUCT($E$29:W$29,$E$6:W$6)*VLOOKUP($B30,Leistungen,5,0),0)*VLOOKUP($B30,Leistungen,4,0)-SUM($E30:V30)</f>
        <v>20000</v>
      </c>
      <c r="X30" s="23">
        <f>ROUND(SUMPRODUCT($E$29:X$29,$E$6:X$6)*VLOOKUP($B30,Leistungen,5,0),0)*VLOOKUP($B30,Leistungen,4,0)-SUM($E30:W30)</f>
        <v>15000</v>
      </c>
      <c r="Y30" s="23">
        <f>ROUND(SUMPRODUCT($E$29:Y$29,$E$6:Y$6)*VLOOKUP($B30,Leistungen,5,0),0)*VLOOKUP($B30,Leistungen,4,0)-SUM($E30:X30)</f>
        <v>20000</v>
      </c>
      <c r="Z30" s="23">
        <f>ROUND(SUMPRODUCT($E$29:Z$29,$E$6:Z$6)*VLOOKUP($B30,Leistungen,5,0),0)*VLOOKUP($B30,Leistungen,4,0)-SUM($E30:Y30)</f>
        <v>20000</v>
      </c>
      <c r="AA30" s="23">
        <f>ROUND(SUMPRODUCT($E$29:AA$29,$E$6:AA$6)*VLOOKUP($B30,Leistungen,5,0),0)*VLOOKUP($B30,Leistungen,4,0)-SUM($E30:Z30)</f>
        <v>15000</v>
      </c>
      <c r="AB30" s="23">
        <f>ROUND(SUMPRODUCT($E$29:AB$29,$E$6:AB$6)*VLOOKUP($B30,Leistungen,5,0),0)*VLOOKUP($B30,Leistungen,4,0)-SUM($E30:AA30)</f>
        <v>15000</v>
      </c>
      <c r="AC30" s="23">
        <f>ROUND(SUMPRODUCT($E$29:AC$29,$E$6:AC$6)*VLOOKUP($B30,Leistungen,5,0),0)*VLOOKUP($B30,Leistungen,4,0)-SUM($E30:AB30)</f>
        <v>15000</v>
      </c>
      <c r="AD30" s="23">
        <f>ROUND(SUMPRODUCT($E$29:AD$29,$E$6:AD$6)*VLOOKUP($B30,Leistungen,5,0),0)*VLOOKUP($B30,Leistungen,4,0)-SUM($E30:AC30)</f>
        <v>15000</v>
      </c>
      <c r="AE30" s="23">
        <f>ROUND(SUMPRODUCT($E$29:AE$29,$E$6:AE$6)*VLOOKUP($B30,Leistungen,5,0),0)*VLOOKUP($B30,Leistungen,4,0)-SUM($E30:AD30)</f>
        <v>20000</v>
      </c>
      <c r="AF30" s="23">
        <f>ROUND(SUMPRODUCT($E$29:AF$29,$E$6:AF$6)*VLOOKUP($B30,Leistungen,5,0),0)*VLOOKUP($B30,Leistungen,4,0)-SUM($E30:AE30)</f>
        <v>15000</v>
      </c>
      <c r="AG30" s="23">
        <f>ROUND(SUMPRODUCT($E$29:AG$29,$E$6:AG$6)*VLOOKUP($B30,Leistungen,5,0),0)*VLOOKUP($B30,Leistungen,4,0)-SUM($E30:AF30)</f>
        <v>20000</v>
      </c>
      <c r="AH30" s="23">
        <f>ROUND(SUMPRODUCT($E$29:AH$29,$E$6:AH$6)*VLOOKUP($B30,Leistungen,5,0),0)*VLOOKUP($B30,Leistungen,4,0)-SUM($E30:AG30)</f>
        <v>15000</v>
      </c>
      <c r="AI30" s="23">
        <f>ROUND(SUMPRODUCT($E$29:AI$29,$E$6:AI$6)*VLOOKUP($B30,Leistungen,5,0),0)*VLOOKUP($B30,Leistungen,4,0)-SUM($E30:AH30)</f>
        <v>15000</v>
      </c>
      <c r="AJ30" s="23">
        <f>ROUND(SUMPRODUCT($E$29:AJ$29,$E$6:AJ$6)*VLOOKUP($B30,Leistungen,5,0),0)*VLOOKUP($B30,Leistungen,4,0)-SUM($E30:AI30)</f>
        <v>20000</v>
      </c>
      <c r="AK30" s="23">
        <f>ROUND(SUMPRODUCT($E$29:AK$29,$E$6:AK$6)*VLOOKUP($B30,Leistungen,5,0),0)*VLOOKUP($B30,Leistungen,4,0)-SUM($E30:AJ30)</f>
        <v>20000</v>
      </c>
      <c r="AL30" s="23">
        <f>ROUND(SUMPRODUCT($E$29:AL$29,$E$6:AL$6)*VLOOKUP($B30,Leistungen,5,0),0)*VLOOKUP($B30,Leistungen,4,0)-SUM($E30:AK30)</f>
        <v>15000</v>
      </c>
      <c r="AM30" s="23">
        <f>ROUND(SUMPRODUCT($E$29:AM$29,$E$6:AM$6)*VLOOKUP($B30,Leistungen,5,0),0)*VLOOKUP($B30,Leistungen,4,0)-SUM($E30:AL30)</f>
        <v>20000</v>
      </c>
      <c r="AN30" s="23">
        <f>ROUND(SUMPRODUCT($E$29:AN$29,$E$6:AN$6)*VLOOKUP($B30,Leistungen,5,0),0)*VLOOKUP($B30,Leistungen,4,0)-SUM($E30:AM30)</f>
        <v>15000</v>
      </c>
    </row>
    <row r="31" spans="1:47" x14ac:dyDescent="0.25">
      <c r="B31" t="s">
        <v>21</v>
      </c>
      <c r="C31" s="21" t="str">
        <f>VLOOKUP(B31,Leistungen,2,0)</f>
        <v>ENTFÄLLT   Luxusgüter (Boote, Flugzeuge etc.)</v>
      </c>
      <c r="D31" s="22"/>
      <c r="E31" s="23">
        <f>ROUND(E$29*E$6*VLOOKUP($B31,Leistungen,5,0),0)*VLOOKUP($B31,Leistungen,4,0)</f>
        <v>0</v>
      </c>
      <c r="F31" s="23">
        <f>ROUND(SUMPRODUCT($E$29:F$29,$E$6:F$6)*VLOOKUP($B31,Leistungen,5,0),0)*VLOOKUP($B31,Leistungen,4,0)-SUM($E31:E31)</f>
        <v>0</v>
      </c>
      <c r="G31" s="23">
        <f>ROUND(SUMPRODUCT($E$29:G$29,$E$6:G$6)*VLOOKUP($B31,Leistungen,5,0),0)*VLOOKUP($B31,Leistungen,4,0)-SUM($E31:F31)</f>
        <v>0</v>
      </c>
      <c r="H31" s="23">
        <f>ROUND(SUMPRODUCT($E$29:H$29,$E$6:H$6)*VLOOKUP($B31,Leistungen,5,0),0)*VLOOKUP($B31,Leistungen,4,0)-SUM($E31:G31)</f>
        <v>0</v>
      </c>
      <c r="I31" s="23">
        <f>ROUND(SUMPRODUCT($E$29:I$29,$E$6:I$6)*VLOOKUP($B31,Leistungen,5,0),0)*VLOOKUP($B31,Leistungen,4,0)-SUM($E31:H31)</f>
        <v>0</v>
      </c>
      <c r="J31" s="23">
        <f>ROUND(SUMPRODUCT($E$29:J$29,$E$6:J$6)*VLOOKUP($B31,Leistungen,5,0),0)*VLOOKUP($B31,Leistungen,4,0)-SUM($E31:I31)</f>
        <v>0</v>
      </c>
      <c r="K31" s="23">
        <f>ROUND(SUMPRODUCT($E$29:K$29,$E$6:K$6)*VLOOKUP($B31,Leistungen,5,0),0)*VLOOKUP($B31,Leistungen,4,0)-SUM($E31:J31)</f>
        <v>0</v>
      </c>
      <c r="L31" s="23">
        <f>ROUND(SUMPRODUCT($E$29:L$29,$E$6:L$6)*VLOOKUP($B31,Leistungen,5,0),0)*VLOOKUP($B31,Leistungen,4,0)-SUM($E31:K31)</f>
        <v>0</v>
      </c>
      <c r="M31" s="23">
        <f>ROUND(SUMPRODUCT($E$29:M$29,$E$6:M$6)*VLOOKUP($B31,Leistungen,5,0),0)*VLOOKUP($B31,Leistungen,4,0)-SUM($E31:L31)</f>
        <v>0</v>
      </c>
      <c r="N31" s="23">
        <f>ROUND(SUMPRODUCT($E$29:N$29,$E$6:N$6)*VLOOKUP($B31,Leistungen,5,0),0)*VLOOKUP($B31,Leistungen,4,0)-SUM($E31:M31)</f>
        <v>0</v>
      </c>
      <c r="O31" s="23">
        <f>ROUND(SUMPRODUCT($E$29:O$29,$E$6:O$6)*VLOOKUP($B31,Leistungen,5,0),0)*VLOOKUP($B31,Leistungen,4,0)-SUM($E31:N31)</f>
        <v>0</v>
      </c>
      <c r="P31" s="23">
        <f>ROUND(SUMPRODUCT($E$29:P$29,$E$6:P$6)*VLOOKUP($B31,Leistungen,5,0),0)*VLOOKUP($B31,Leistungen,4,0)-SUM($E31:O31)</f>
        <v>0</v>
      </c>
      <c r="Q31" s="23">
        <f>ROUND(SUMPRODUCT($E$29:Q$29,$E$6:Q$6)*VLOOKUP($B31,Leistungen,5,0),0)*VLOOKUP($B31,Leistungen,4,0)-SUM($E31:P31)</f>
        <v>0</v>
      </c>
      <c r="R31" s="23">
        <f>ROUND(SUMPRODUCT($E$29:R$29,$E$6:R$6)*VLOOKUP($B31,Leistungen,5,0),0)*VLOOKUP($B31,Leistungen,4,0)-SUM($E31:Q31)</f>
        <v>0</v>
      </c>
      <c r="S31" s="23">
        <f>ROUND(SUMPRODUCT($E$29:S$29,$E$6:S$6)*VLOOKUP($B31,Leistungen,5,0),0)*VLOOKUP($B31,Leistungen,4,0)-SUM($E31:R31)</f>
        <v>0</v>
      </c>
      <c r="T31" s="23">
        <f>ROUND(SUMPRODUCT($E$29:T$29,$E$6:T$6)*VLOOKUP($B31,Leistungen,5,0),0)*VLOOKUP($B31,Leistungen,4,0)-SUM($E31:S31)</f>
        <v>0</v>
      </c>
      <c r="U31" s="23">
        <f>ROUND(SUMPRODUCT($E$29:U$29,$E$6:U$6)*VLOOKUP($B31,Leistungen,5,0),0)*VLOOKUP($B31,Leistungen,4,0)-SUM($E31:T31)</f>
        <v>0</v>
      </c>
      <c r="V31" s="23">
        <f>ROUND(SUMPRODUCT($E$29:V$29,$E$6:V$6)*VLOOKUP($B31,Leistungen,5,0),0)*VLOOKUP($B31,Leistungen,4,0)-SUM($E31:U31)</f>
        <v>0</v>
      </c>
      <c r="W31" s="23">
        <f>ROUND(SUMPRODUCT($E$29:W$29,$E$6:W$6)*VLOOKUP($B31,Leistungen,5,0),0)*VLOOKUP($B31,Leistungen,4,0)-SUM($E31:V31)</f>
        <v>0</v>
      </c>
      <c r="X31" s="23">
        <f>ROUND(SUMPRODUCT($E$29:X$29,$E$6:X$6)*VLOOKUP($B31,Leistungen,5,0),0)*VLOOKUP($B31,Leistungen,4,0)-SUM($E31:W31)</f>
        <v>0</v>
      </c>
      <c r="Y31" s="23">
        <f>ROUND(SUMPRODUCT($E$29:Y$29,$E$6:Y$6)*VLOOKUP($B31,Leistungen,5,0),0)*VLOOKUP($B31,Leistungen,4,0)-SUM($E31:X31)</f>
        <v>0</v>
      </c>
      <c r="Z31" s="23">
        <f>ROUND(SUMPRODUCT($E$29:Z$29,$E$6:Z$6)*VLOOKUP($B31,Leistungen,5,0),0)*VLOOKUP($B31,Leistungen,4,0)-SUM($E31:Y31)</f>
        <v>0</v>
      </c>
      <c r="AA31" s="23">
        <f>ROUND(SUMPRODUCT($E$29:AA$29,$E$6:AA$6)*VLOOKUP($B31,Leistungen,5,0),0)*VLOOKUP($B31,Leistungen,4,0)-SUM($E31:Z31)</f>
        <v>0</v>
      </c>
      <c r="AB31" s="23">
        <f>ROUND(SUMPRODUCT($E$29:AB$29,$E$6:AB$6)*VLOOKUP($B31,Leistungen,5,0),0)*VLOOKUP($B31,Leistungen,4,0)-SUM($E31:AA31)</f>
        <v>0</v>
      </c>
      <c r="AC31" s="23">
        <f>ROUND(SUMPRODUCT($E$29:AC$29,$E$6:AC$6)*VLOOKUP($B31,Leistungen,5,0),0)*VLOOKUP($B31,Leistungen,4,0)-SUM($E31:AB31)</f>
        <v>0</v>
      </c>
      <c r="AD31" s="23">
        <f>ROUND(SUMPRODUCT($E$29:AD$29,$E$6:AD$6)*VLOOKUP($B31,Leistungen,5,0),0)*VLOOKUP($B31,Leistungen,4,0)-SUM($E31:AC31)</f>
        <v>0</v>
      </c>
      <c r="AE31" s="23">
        <f>ROUND(SUMPRODUCT($E$29:AE$29,$E$6:AE$6)*VLOOKUP($B31,Leistungen,5,0),0)*VLOOKUP($B31,Leistungen,4,0)-SUM($E31:AD31)</f>
        <v>0</v>
      </c>
      <c r="AF31" s="23">
        <f>ROUND(SUMPRODUCT($E$29:AF$29,$E$6:AF$6)*VLOOKUP($B31,Leistungen,5,0),0)*VLOOKUP($B31,Leistungen,4,0)-SUM($E31:AE31)</f>
        <v>0</v>
      </c>
      <c r="AG31" s="23">
        <f>ROUND(SUMPRODUCT($E$29:AG$29,$E$6:AG$6)*VLOOKUP($B31,Leistungen,5,0),0)*VLOOKUP($B31,Leistungen,4,0)-SUM($E31:AF31)</f>
        <v>0</v>
      </c>
      <c r="AH31" s="23">
        <f>ROUND(SUMPRODUCT($E$29:AH$29,$E$6:AH$6)*VLOOKUP($B31,Leistungen,5,0),0)*VLOOKUP($B31,Leistungen,4,0)-SUM($E31:AG31)</f>
        <v>0</v>
      </c>
      <c r="AI31" s="23">
        <f>ROUND(SUMPRODUCT($E$29:AI$29,$E$6:AI$6)*VLOOKUP($B31,Leistungen,5,0),0)*VLOOKUP($B31,Leistungen,4,0)-SUM($E31:AH31)</f>
        <v>0</v>
      </c>
      <c r="AJ31" s="23">
        <f>ROUND(SUMPRODUCT($E$29:AJ$29,$E$6:AJ$6)*VLOOKUP($B31,Leistungen,5,0),0)*VLOOKUP($B31,Leistungen,4,0)-SUM($E31:AI31)</f>
        <v>0</v>
      </c>
      <c r="AK31" s="23">
        <f>ROUND(SUMPRODUCT($E$29:AK$29,$E$6:AK$6)*VLOOKUP($B31,Leistungen,5,0),0)*VLOOKUP($B31,Leistungen,4,0)-SUM($E31:AJ31)</f>
        <v>0</v>
      </c>
      <c r="AL31" s="23">
        <f>ROUND(SUMPRODUCT($E$29:AL$29,$E$6:AL$6)*VLOOKUP($B31,Leistungen,5,0),0)*VLOOKUP($B31,Leistungen,4,0)-SUM($E31:AK31)</f>
        <v>0</v>
      </c>
      <c r="AM31" s="23">
        <f>ROUND(SUMPRODUCT($E$29:AM$29,$E$6:AM$6)*VLOOKUP($B31,Leistungen,5,0),0)*VLOOKUP($B31,Leistungen,4,0)-SUM($E31:AL31)</f>
        <v>0</v>
      </c>
      <c r="AN31" s="23">
        <f>ROUND(SUMPRODUCT($E$29:AN$29,$E$6:AN$6)*VLOOKUP($B31,Leistungen,5,0),0)*VLOOKUP($B31,Leistungen,4,0)-SUM($E31:AM31)</f>
        <v>0</v>
      </c>
    </row>
    <row r="32" spans="1:47" ht="5.4" customHeight="1" x14ac:dyDescent="0.25">
      <c r="A32" s="4"/>
      <c r="B32" s="4"/>
      <c r="C32" s="4"/>
      <c r="D32" s="4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6"/>
      <c r="AP32" s="6"/>
      <c r="AQ32" s="6"/>
      <c r="AR32" s="6"/>
      <c r="AS32" s="6"/>
      <c r="AT32" s="6"/>
      <c r="AU32" s="6"/>
    </row>
    <row r="33" spans="1:47" ht="14.4" x14ac:dyDescent="0.3">
      <c r="B33" s="18"/>
      <c r="C33" s="18" t="s">
        <v>22</v>
      </c>
      <c r="D33" s="4"/>
      <c r="E33" s="19">
        <v>1</v>
      </c>
      <c r="F33" s="19">
        <v>1</v>
      </c>
      <c r="G33" s="19">
        <v>1</v>
      </c>
      <c r="H33" s="19">
        <v>1</v>
      </c>
      <c r="I33" s="19">
        <v>1</v>
      </c>
      <c r="J33" s="19">
        <v>1</v>
      </c>
      <c r="K33" s="19">
        <v>1</v>
      </c>
      <c r="L33" s="19">
        <v>1</v>
      </c>
      <c r="M33" s="19">
        <v>1</v>
      </c>
      <c r="N33" s="19">
        <v>1</v>
      </c>
      <c r="O33" s="19">
        <v>1</v>
      </c>
      <c r="P33" s="19">
        <v>1</v>
      </c>
      <c r="Q33" s="19">
        <v>1</v>
      </c>
      <c r="R33" s="19">
        <v>1</v>
      </c>
      <c r="S33" s="19">
        <v>1</v>
      </c>
      <c r="T33" s="19">
        <v>1</v>
      </c>
      <c r="U33" s="19">
        <v>1</v>
      </c>
      <c r="V33" s="19">
        <v>1</v>
      </c>
      <c r="W33" s="19">
        <v>1</v>
      </c>
      <c r="X33" s="19">
        <v>1</v>
      </c>
      <c r="Y33" s="19">
        <v>1</v>
      </c>
      <c r="Z33" s="19">
        <v>1</v>
      </c>
      <c r="AA33" s="19">
        <v>1</v>
      </c>
      <c r="AB33" s="19">
        <v>1</v>
      </c>
      <c r="AC33" s="19">
        <v>1</v>
      </c>
      <c r="AD33" s="19">
        <v>1</v>
      </c>
      <c r="AE33" s="19">
        <v>1</v>
      </c>
      <c r="AF33" s="19">
        <v>1</v>
      </c>
      <c r="AG33" s="19">
        <v>1</v>
      </c>
      <c r="AH33" s="19">
        <v>1</v>
      </c>
      <c r="AI33" s="19">
        <v>1</v>
      </c>
      <c r="AJ33" s="19">
        <v>1</v>
      </c>
      <c r="AK33" s="19">
        <v>1</v>
      </c>
      <c r="AL33" s="19">
        <v>1</v>
      </c>
      <c r="AM33" s="19">
        <v>1</v>
      </c>
      <c r="AN33" s="19">
        <v>1</v>
      </c>
      <c r="AO33" s="6"/>
      <c r="AP33" s="6"/>
      <c r="AQ33" s="6"/>
      <c r="AR33" s="6"/>
      <c r="AS33" s="6"/>
      <c r="AT33" s="6"/>
      <c r="AU33" s="6"/>
    </row>
    <row r="34" spans="1:47" s="13" customFormat="1" ht="14.4" x14ac:dyDescent="0.3">
      <c r="A34" s="13" t="s">
        <v>23</v>
      </c>
      <c r="E34" s="25">
        <f t="shared" ref="E34:AN34" si="6">E35+E38+E69</f>
        <v>38053.111111111109</v>
      </c>
      <c r="F34" s="25">
        <f t="shared" si="6"/>
        <v>33577</v>
      </c>
      <c r="G34" s="25">
        <f t="shared" si="6"/>
        <v>34594</v>
      </c>
      <c r="H34" s="25">
        <f t="shared" si="6"/>
        <v>34777.777777777781</v>
      </c>
      <c r="I34" s="25">
        <f t="shared" si="6"/>
        <v>36362.555555555555</v>
      </c>
      <c r="J34" s="25">
        <f t="shared" si="6"/>
        <v>36051.333333333336</v>
      </c>
      <c r="K34" s="25">
        <f t="shared" si="6"/>
        <v>44871.666666666664</v>
      </c>
      <c r="L34" s="25">
        <f t="shared" si="6"/>
        <v>42962</v>
      </c>
      <c r="M34" s="25">
        <f t="shared" si="6"/>
        <v>48425.666666666657</v>
      </c>
      <c r="N34" s="25">
        <f t="shared" si="6"/>
        <v>47286.555555555547</v>
      </c>
      <c r="O34" s="25">
        <f t="shared" si="6"/>
        <v>49570</v>
      </c>
      <c r="P34" s="25">
        <f t="shared" si="6"/>
        <v>45124.333333333336</v>
      </c>
      <c r="Q34" s="25">
        <f t="shared" si="6"/>
        <v>47936.555555555547</v>
      </c>
      <c r="R34" s="25">
        <f t="shared" si="6"/>
        <v>47936.888888888883</v>
      </c>
      <c r="S34" s="25">
        <f t="shared" si="6"/>
        <v>45685.111111111117</v>
      </c>
      <c r="T34" s="25">
        <f t="shared" si="6"/>
        <v>46642.555555555562</v>
      </c>
      <c r="U34" s="25">
        <f t="shared" si="6"/>
        <v>44510.555555555562</v>
      </c>
      <c r="V34" s="25">
        <f t="shared" si="6"/>
        <v>46482.555555555562</v>
      </c>
      <c r="W34" s="25">
        <f t="shared" si="6"/>
        <v>51717.333333333328</v>
      </c>
      <c r="X34" s="25">
        <f t="shared" si="6"/>
        <v>50324</v>
      </c>
      <c r="Y34" s="25">
        <f t="shared" si="6"/>
        <v>51121.555555555562</v>
      </c>
      <c r="Z34" s="25">
        <f t="shared" si="6"/>
        <v>50641.777777777774</v>
      </c>
      <c r="AA34" s="25">
        <f t="shared" si="6"/>
        <v>51141.777777777774</v>
      </c>
      <c r="AB34" s="25">
        <f t="shared" si="6"/>
        <v>46888.222222222219</v>
      </c>
      <c r="AC34" s="25">
        <f t="shared" si="6"/>
        <v>46946.222222222219</v>
      </c>
      <c r="AD34" s="25">
        <f t="shared" si="6"/>
        <v>46350.444444444438</v>
      </c>
      <c r="AE34" s="25">
        <f t="shared" si="6"/>
        <v>54499.333333333328</v>
      </c>
      <c r="AF34" s="25">
        <f t="shared" si="6"/>
        <v>46946.222222222219</v>
      </c>
      <c r="AG34" s="25">
        <f t="shared" si="6"/>
        <v>49170.222222222219</v>
      </c>
      <c r="AH34" s="25">
        <f t="shared" si="6"/>
        <v>46946.222222222219</v>
      </c>
      <c r="AI34" s="25">
        <f t="shared" si="6"/>
        <v>49337.555555555562</v>
      </c>
      <c r="AJ34" s="25">
        <f t="shared" si="6"/>
        <v>52925.777777777774</v>
      </c>
      <c r="AK34" s="25">
        <f t="shared" si="6"/>
        <v>52929.555555555562</v>
      </c>
      <c r="AL34" s="25">
        <f t="shared" si="6"/>
        <v>47924</v>
      </c>
      <c r="AM34" s="25">
        <f t="shared" si="6"/>
        <v>53579.555555555562</v>
      </c>
      <c r="AN34" s="25">
        <f t="shared" si="6"/>
        <v>47168.222222222219</v>
      </c>
    </row>
    <row r="35" spans="1:47" s="13" customFormat="1" ht="14.4" x14ac:dyDescent="0.3">
      <c r="A35" s="13" t="s">
        <v>24</v>
      </c>
      <c r="E35" s="14">
        <f t="shared" ref="E35:AN35" si="7">SUM(E36:E37)</f>
        <v>8620</v>
      </c>
      <c r="F35" s="14">
        <f t="shared" si="7"/>
        <v>4238</v>
      </c>
      <c r="G35" s="14">
        <f t="shared" si="7"/>
        <v>4650</v>
      </c>
      <c r="H35" s="14">
        <f t="shared" si="7"/>
        <v>4296</v>
      </c>
      <c r="I35" s="14">
        <f t="shared" si="7"/>
        <v>4738</v>
      </c>
      <c r="J35" s="14">
        <f t="shared" si="7"/>
        <v>4736</v>
      </c>
      <c r="K35" s="14">
        <f t="shared" si="7"/>
        <v>11096</v>
      </c>
      <c r="L35" s="14">
        <f t="shared" si="7"/>
        <v>9388</v>
      </c>
      <c r="M35" s="14">
        <f t="shared" si="7"/>
        <v>12714</v>
      </c>
      <c r="N35" s="14">
        <f t="shared" si="7"/>
        <v>11064</v>
      </c>
      <c r="O35" s="14">
        <f t="shared" si="7"/>
        <v>13818</v>
      </c>
      <c r="P35" s="14">
        <f t="shared" si="7"/>
        <v>10784</v>
      </c>
      <c r="Q35" s="14">
        <f t="shared" si="7"/>
        <v>11714</v>
      </c>
      <c r="R35" s="14">
        <f t="shared" si="7"/>
        <v>13126</v>
      </c>
      <c r="S35" s="14">
        <f t="shared" si="7"/>
        <v>11654</v>
      </c>
      <c r="T35" s="14">
        <f t="shared" si="7"/>
        <v>13566</v>
      </c>
      <c r="U35" s="14">
        <f t="shared" si="7"/>
        <v>11434</v>
      </c>
      <c r="V35" s="14">
        <f t="shared" si="7"/>
        <v>13406</v>
      </c>
      <c r="W35" s="14">
        <f t="shared" si="7"/>
        <v>15804</v>
      </c>
      <c r="X35" s="14">
        <f t="shared" si="7"/>
        <v>16024</v>
      </c>
      <c r="Y35" s="14">
        <f t="shared" si="7"/>
        <v>15746</v>
      </c>
      <c r="Z35" s="14">
        <f t="shared" si="7"/>
        <v>15804</v>
      </c>
      <c r="AA35" s="14">
        <f t="shared" si="7"/>
        <v>16304</v>
      </c>
      <c r="AB35" s="14">
        <f t="shared" si="7"/>
        <v>13126</v>
      </c>
      <c r="AC35" s="14">
        <f t="shared" si="7"/>
        <v>13184</v>
      </c>
      <c r="AD35" s="14">
        <f t="shared" si="7"/>
        <v>13126</v>
      </c>
      <c r="AE35" s="14">
        <f t="shared" si="7"/>
        <v>18586</v>
      </c>
      <c r="AF35" s="14">
        <f t="shared" si="7"/>
        <v>13184</v>
      </c>
      <c r="AG35" s="14">
        <f t="shared" si="7"/>
        <v>15408</v>
      </c>
      <c r="AH35" s="14">
        <f t="shared" si="7"/>
        <v>13184</v>
      </c>
      <c r="AI35" s="14">
        <f t="shared" si="7"/>
        <v>13962</v>
      </c>
      <c r="AJ35" s="14">
        <f t="shared" si="7"/>
        <v>18088</v>
      </c>
      <c r="AK35" s="14">
        <f t="shared" si="7"/>
        <v>17554</v>
      </c>
      <c r="AL35" s="14">
        <f t="shared" si="7"/>
        <v>13624</v>
      </c>
      <c r="AM35" s="14">
        <f t="shared" si="7"/>
        <v>18204</v>
      </c>
      <c r="AN35" s="14">
        <f t="shared" si="7"/>
        <v>13406</v>
      </c>
    </row>
    <row r="36" spans="1:47" ht="14.4" x14ac:dyDescent="0.3">
      <c r="B36" s="26" t="s">
        <v>25</v>
      </c>
      <c r="C36" s="26"/>
      <c r="D36" s="26"/>
      <c r="E36" s="27">
        <v>6000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7" s="29" customFormat="1" ht="14.4" x14ac:dyDescent="0.3">
      <c r="B37" s="30" t="s">
        <v>26</v>
      </c>
      <c r="C37" s="30"/>
      <c r="D37" s="30"/>
      <c r="E37" s="27">
        <f>E10*Franchise!$E$6</f>
        <v>2620</v>
      </c>
      <c r="F37" s="27">
        <f>F10*Franchise!$E$6</f>
        <v>4238</v>
      </c>
      <c r="G37" s="27">
        <f>G10*Franchise!$E$6</f>
        <v>4650</v>
      </c>
      <c r="H37" s="27">
        <f>H10*Franchise!$E$6</f>
        <v>4296</v>
      </c>
      <c r="I37" s="27">
        <f>I10*Franchise!$E$6</f>
        <v>4738</v>
      </c>
      <c r="J37" s="27">
        <f>J10*Franchise!$E$6</f>
        <v>4736</v>
      </c>
      <c r="K37" s="27">
        <f>K10*Franchise!$E$6</f>
        <v>11096</v>
      </c>
      <c r="L37" s="27">
        <f>L10*Franchise!$E$6</f>
        <v>9388</v>
      </c>
      <c r="M37" s="27">
        <f>M10*Franchise!$E$6</f>
        <v>12714</v>
      </c>
      <c r="N37" s="27">
        <f>N10*Franchise!$E$6</f>
        <v>11064</v>
      </c>
      <c r="O37" s="27">
        <f>O10*Franchise!$E$6</f>
        <v>13818</v>
      </c>
      <c r="P37" s="27">
        <f>P10*Franchise!$E$6</f>
        <v>10784</v>
      </c>
      <c r="Q37" s="27">
        <f>Q10*Franchise!$E$6</f>
        <v>11714</v>
      </c>
      <c r="R37" s="27">
        <f>R10*Franchise!$E$6</f>
        <v>13126</v>
      </c>
      <c r="S37" s="27">
        <f>S10*Franchise!$E$6</f>
        <v>11654</v>
      </c>
      <c r="T37" s="27">
        <f>T10*Franchise!$E$6</f>
        <v>13566</v>
      </c>
      <c r="U37" s="27">
        <f>U10*Franchise!$E$6</f>
        <v>11434</v>
      </c>
      <c r="V37" s="27">
        <f>V10*Franchise!$E$6</f>
        <v>13406</v>
      </c>
      <c r="W37" s="27">
        <f>W10*Franchise!$E$6</f>
        <v>15804</v>
      </c>
      <c r="X37" s="27">
        <f>X10*Franchise!$E$6</f>
        <v>16024</v>
      </c>
      <c r="Y37" s="27">
        <f>Y10*Franchise!$E$6</f>
        <v>15746</v>
      </c>
      <c r="Z37" s="27">
        <f>Z10*Franchise!$E$6</f>
        <v>15804</v>
      </c>
      <c r="AA37" s="27">
        <f>AA10*Franchise!$E$6</f>
        <v>16304</v>
      </c>
      <c r="AB37" s="27">
        <f>AB10*Franchise!$E$6</f>
        <v>13126</v>
      </c>
      <c r="AC37" s="27">
        <f>AC10*Franchise!$E$6</f>
        <v>13184</v>
      </c>
      <c r="AD37" s="27">
        <f>AD10*Franchise!$E$6</f>
        <v>13126</v>
      </c>
      <c r="AE37" s="27">
        <f>AE10*Franchise!$E$6</f>
        <v>18586</v>
      </c>
      <c r="AF37" s="27">
        <f>AF10*Franchise!$E$6</f>
        <v>13184</v>
      </c>
      <c r="AG37" s="27">
        <f>AG10*Franchise!$E$6</f>
        <v>15408</v>
      </c>
      <c r="AH37" s="27">
        <f>AH10*Franchise!$E$6</f>
        <v>13184</v>
      </c>
      <c r="AI37" s="27">
        <f>AI10*Franchise!$E$6</f>
        <v>13962</v>
      </c>
      <c r="AJ37" s="27">
        <f>AJ10*Franchise!$E$6</f>
        <v>18088</v>
      </c>
      <c r="AK37" s="27">
        <f>AK10*Franchise!$E$6</f>
        <v>17554</v>
      </c>
      <c r="AL37" s="27">
        <f>AL10*Franchise!$E$6</f>
        <v>13624</v>
      </c>
      <c r="AM37" s="27">
        <f>AM10*Franchise!$E$6</f>
        <v>18204</v>
      </c>
      <c r="AN37" s="27">
        <f>AN10*Franchise!$E$6</f>
        <v>13406</v>
      </c>
    </row>
    <row r="38" spans="1:47" s="13" customFormat="1" ht="14.4" x14ac:dyDescent="0.3">
      <c r="A38" s="13" t="s">
        <v>27</v>
      </c>
      <c r="E38" s="14">
        <f t="shared" ref="E38:AN38" si="8">E40+E42+E43+E46+E48+E49+E52+E54+E55+E58+E60+E61+E64+E66+E67</f>
        <v>19333.111111111113</v>
      </c>
      <c r="F38" s="14">
        <f t="shared" si="8"/>
        <v>19239</v>
      </c>
      <c r="G38" s="14">
        <f t="shared" si="8"/>
        <v>19844</v>
      </c>
      <c r="H38" s="14">
        <f t="shared" si="8"/>
        <v>20381.777777777781</v>
      </c>
      <c r="I38" s="14">
        <f t="shared" si="8"/>
        <v>21524.555555555555</v>
      </c>
      <c r="J38" s="14">
        <f t="shared" si="8"/>
        <v>21215.333333333336</v>
      </c>
      <c r="K38" s="14">
        <f t="shared" si="8"/>
        <v>23675.666666666664</v>
      </c>
      <c r="L38" s="14">
        <f t="shared" si="8"/>
        <v>23474</v>
      </c>
      <c r="M38" s="14">
        <f t="shared" si="8"/>
        <v>25611.666666666661</v>
      </c>
      <c r="N38" s="14">
        <f t="shared" si="8"/>
        <v>26122.555555555551</v>
      </c>
      <c r="O38" s="14">
        <f t="shared" si="8"/>
        <v>25652</v>
      </c>
      <c r="P38" s="14">
        <f t="shared" si="8"/>
        <v>24240.333333333336</v>
      </c>
      <c r="Q38" s="14">
        <f t="shared" si="8"/>
        <v>26122.555555555551</v>
      </c>
      <c r="R38" s="14">
        <f t="shared" si="8"/>
        <v>24710.888888888883</v>
      </c>
      <c r="S38" s="14">
        <f t="shared" si="8"/>
        <v>23931.111111111117</v>
      </c>
      <c r="T38" s="14">
        <f t="shared" si="8"/>
        <v>22976.555555555558</v>
      </c>
      <c r="U38" s="14">
        <f t="shared" si="8"/>
        <v>22976.555555555558</v>
      </c>
      <c r="V38" s="14">
        <f t="shared" si="8"/>
        <v>22976.555555555558</v>
      </c>
      <c r="W38" s="14">
        <f t="shared" si="8"/>
        <v>25813.333333333332</v>
      </c>
      <c r="X38" s="14">
        <f t="shared" si="8"/>
        <v>24200</v>
      </c>
      <c r="Y38" s="14">
        <f t="shared" si="8"/>
        <v>25275.555555555558</v>
      </c>
      <c r="Z38" s="14">
        <f t="shared" si="8"/>
        <v>24737.777777777774</v>
      </c>
      <c r="AA38" s="14">
        <f t="shared" si="8"/>
        <v>24737.777777777774</v>
      </c>
      <c r="AB38" s="14">
        <f t="shared" si="8"/>
        <v>23662.222222222223</v>
      </c>
      <c r="AC38" s="14">
        <f t="shared" si="8"/>
        <v>23662.222222222223</v>
      </c>
      <c r="AD38" s="14">
        <f t="shared" si="8"/>
        <v>23124.444444444442</v>
      </c>
      <c r="AE38" s="14">
        <f t="shared" si="8"/>
        <v>25813.333333333332</v>
      </c>
      <c r="AF38" s="14">
        <f t="shared" si="8"/>
        <v>23662.222222222223</v>
      </c>
      <c r="AG38" s="14">
        <f t="shared" si="8"/>
        <v>23662.222222222223</v>
      </c>
      <c r="AH38" s="14">
        <f t="shared" si="8"/>
        <v>23662.222222222223</v>
      </c>
      <c r="AI38" s="14">
        <f t="shared" si="8"/>
        <v>25275.555555555558</v>
      </c>
      <c r="AJ38" s="14">
        <f t="shared" si="8"/>
        <v>24737.777777777774</v>
      </c>
      <c r="AK38" s="14">
        <f t="shared" si="8"/>
        <v>25275.555555555558</v>
      </c>
      <c r="AL38" s="14">
        <f t="shared" si="8"/>
        <v>24200</v>
      </c>
      <c r="AM38" s="14">
        <f t="shared" si="8"/>
        <v>25275.555555555558</v>
      </c>
      <c r="AN38" s="14">
        <f t="shared" si="8"/>
        <v>23662.222222222223</v>
      </c>
    </row>
    <row r="39" spans="1:47" ht="14.4" x14ac:dyDescent="0.3">
      <c r="B39" s="26" t="s">
        <v>28</v>
      </c>
      <c r="C39" s="26"/>
      <c r="D39" s="26"/>
      <c r="E39" s="31">
        <v>1</v>
      </c>
      <c r="F39" s="31">
        <v>1</v>
      </c>
      <c r="G39" s="31">
        <v>1</v>
      </c>
      <c r="H39" s="31">
        <v>1</v>
      </c>
      <c r="I39" s="31">
        <v>1</v>
      </c>
      <c r="J39" s="31">
        <v>1</v>
      </c>
      <c r="K39" s="31">
        <v>1</v>
      </c>
      <c r="L39" s="31">
        <v>1</v>
      </c>
      <c r="M39" s="31">
        <v>1</v>
      </c>
      <c r="N39" s="31">
        <v>1</v>
      </c>
      <c r="O39" s="31">
        <v>1</v>
      </c>
      <c r="P39" s="31">
        <v>1</v>
      </c>
      <c r="Q39" s="31">
        <v>1</v>
      </c>
      <c r="R39" s="31">
        <v>1</v>
      </c>
      <c r="S39" s="31">
        <v>1</v>
      </c>
      <c r="T39" s="31">
        <v>1</v>
      </c>
      <c r="U39" s="31">
        <v>1</v>
      </c>
      <c r="V39" s="31">
        <v>1</v>
      </c>
      <c r="W39" s="31">
        <v>1</v>
      </c>
      <c r="X39" s="31">
        <v>1</v>
      </c>
      <c r="Y39" s="31">
        <v>1</v>
      </c>
      <c r="Z39" s="31">
        <v>1</v>
      </c>
      <c r="AA39" s="31">
        <v>1</v>
      </c>
      <c r="AB39" s="31">
        <v>1</v>
      </c>
      <c r="AC39" s="31">
        <v>1</v>
      </c>
      <c r="AD39" s="31">
        <v>1</v>
      </c>
      <c r="AE39" s="31">
        <v>1</v>
      </c>
      <c r="AF39" s="31">
        <v>1</v>
      </c>
      <c r="AG39" s="31">
        <v>1</v>
      </c>
      <c r="AH39" s="31">
        <v>1</v>
      </c>
      <c r="AI39" s="31">
        <v>1</v>
      </c>
      <c r="AJ39" s="31">
        <v>1</v>
      </c>
      <c r="AK39" s="31">
        <v>1</v>
      </c>
      <c r="AL39" s="31">
        <v>1</v>
      </c>
      <c r="AM39" s="31">
        <v>1</v>
      </c>
      <c r="AN39" s="31">
        <v>1</v>
      </c>
    </row>
    <row r="40" spans="1:47" ht="14.4" x14ac:dyDescent="0.3">
      <c r="C40" s="26" t="str">
        <f>VLOOKUP(B39,Personal,2,0)</f>
        <v>Mitarbeiter Finanzierung</v>
      </c>
      <c r="D40" s="26"/>
      <c r="E40" s="32">
        <f t="shared" ref="E40:AN40" si="9">VLOOKUP($B39,Personal,3,0)*E39</f>
        <v>3500</v>
      </c>
      <c r="F40" s="32">
        <f t="shared" si="9"/>
        <v>3500</v>
      </c>
      <c r="G40" s="32">
        <f t="shared" si="9"/>
        <v>3500</v>
      </c>
      <c r="H40" s="32">
        <f t="shared" si="9"/>
        <v>3500</v>
      </c>
      <c r="I40" s="32">
        <f t="shared" si="9"/>
        <v>3500</v>
      </c>
      <c r="J40" s="32">
        <f t="shared" si="9"/>
        <v>3500</v>
      </c>
      <c r="K40" s="32">
        <f t="shared" si="9"/>
        <v>3500</v>
      </c>
      <c r="L40" s="32">
        <f t="shared" si="9"/>
        <v>3500</v>
      </c>
      <c r="M40" s="32">
        <f t="shared" si="9"/>
        <v>3500</v>
      </c>
      <c r="N40" s="32">
        <f t="shared" si="9"/>
        <v>3500</v>
      </c>
      <c r="O40" s="32">
        <f t="shared" si="9"/>
        <v>3500</v>
      </c>
      <c r="P40" s="32">
        <f t="shared" si="9"/>
        <v>3500</v>
      </c>
      <c r="Q40" s="32">
        <f t="shared" si="9"/>
        <v>3500</v>
      </c>
      <c r="R40" s="32">
        <f t="shared" si="9"/>
        <v>3500</v>
      </c>
      <c r="S40" s="32">
        <f t="shared" si="9"/>
        <v>3500</v>
      </c>
      <c r="T40" s="32">
        <f t="shared" si="9"/>
        <v>3500</v>
      </c>
      <c r="U40" s="32">
        <f t="shared" si="9"/>
        <v>3500</v>
      </c>
      <c r="V40" s="32">
        <f t="shared" si="9"/>
        <v>3500</v>
      </c>
      <c r="W40" s="32">
        <f t="shared" si="9"/>
        <v>3500</v>
      </c>
      <c r="X40" s="32">
        <f t="shared" si="9"/>
        <v>3500</v>
      </c>
      <c r="Y40" s="32">
        <f t="shared" si="9"/>
        <v>3500</v>
      </c>
      <c r="Z40" s="32">
        <f t="shared" si="9"/>
        <v>3500</v>
      </c>
      <c r="AA40" s="32">
        <f t="shared" si="9"/>
        <v>3500</v>
      </c>
      <c r="AB40" s="32">
        <f t="shared" si="9"/>
        <v>3500</v>
      </c>
      <c r="AC40" s="32">
        <f t="shared" si="9"/>
        <v>3500</v>
      </c>
      <c r="AD40" s="32">
        <f t="shared" si="9"/>
        <v>3500</v>
      </c>
      <c r="AE40" s="32">
        <f t="shared" si="9"/>
        <v>3500</v>
      </c>
      <c r="AF40" s="32">
        <f t="shared" si="9"/>
        <v>3500</v>
      </c>
      <c r="AG40" s="32">
        <f t="shared" si="9"/>
        <v>3500</v>
      </c>
      <c r="AH40" s="32">
        <f t="shared" si="9"/>
        <v>3500</v>
      </c>
      <c r="AI40" s="32">
        <f t="shared" si="9"/>
        <v>3500</v>
      </c>
      <c r="AJ40" s="32">
        <f t="shared" si="9"/>
        <v>3500</v>
      </c>
      <c r="AK40" s="32">
        <f t="shared" si="9"/>
        <v>3500</v>
      </c>
      <c r="AL40" s="32">
        <f t="shared" si="9"/>
        <v>3500</v>
      </c>
      <c r="AM40" s="32">
        <f t="shared" si="9"/>
        <v>3500</v>
      </c>
      <c r="AN40" s="32">
        <f t="shared" si="9"/>
        <v>3500</v>
      </c>
    </row>
    <row r="41" spans="1:47" ht="14.4" x14ac:dyDescent="0.3">
      <c r="C41" s="26" t="s">
        <v>29</v>
      </c>
      <c r="D41" s="26"/>
      <c r="E41" s="32">
        <f t="shared" ref="E41:AN41" si="10">VLOOKUP($B39,Personal,5,0)*E$6*E39*E$13</f>
        <v>4309.2592592592591</v>
      </c>
      <c r="F41" s="32">
        <f t="shared" si="10"/>
        <v>5494.3055555555557</v>
      </c>
      <c r="G41" s="32">
        <f t="shared" si="10"/>
        <v>5817.4999999999991</v>
      </c>
      <c r="H41" s="32">
        <f t="shared" si="10"/>
        <v>7325.7407407407418</v>
      </c>
      <c r="I41" s="32">
        <f t="shared" si="10"/>
        <v>10234.490740740741</v>
      </c>
      <c r="J41" s="32">
        <f t="shared" si="10"/>
        <v>9695.8333333333339</v>
      </c>
      <c r="K41" s="32">
        <f t="shared" si="10"/>
        <v>15836.527777777777</v>
      </c>
      <c r="L41" s="32">
        <f t="shared" si="10"/>
        <v>15513.333333333332</v>
      </c>
      <c r="M41" s="32">
        <f t="shared" si="10"/>
        <v>18422.083333333336</v>
      </c>
      <c r="N41" s="32">
        <f t="shared" si="10"/>
        <v>20468.981481481482</v>
      </c>
      <c r="O41" s="32">
        <f t="shared" si="10"/>
        <v>19391.666666666664</v>
      </c>
      <c r="P41" s="32">
        <f t="shared" si="10"/>
        <v>16159.722222222223</v>
      </c>
      <c r="Q41" s="32">
        <f t="shared" si="10"/>
        <v>20468.981481481482</v>
      </c>
      <c r="R41" s="32">
        <f t="shared" si="10"/>
        <v>17237.037037037036</v>
      </c>
      <c r="S41" s="32">
        <f t="shared" si="10"/>
        <v>21546.296296296296</v>
      </c>
      <c r="T41" s="32">
        <f t="shared" si="10"/>
        <v>18314.351851851854</v>
      </c>
      <c r="U41" s="32">
        <f t="shared" si="10"/>
        <v>18314.351851851854</v>
      </c>
      <c r="V41" s="32">
        <f t="shared" si="10"/>
        <v>18314.351851851854</v>
      </c>
      <c r="W41" s="32">
        <f t="shared" si="10"/>
        <v>22623.611111111113</v>
      </c>
      <c r="X41" s="32">
        <f t="shared" si="10"/>
        <v>19391.666666666664</v>
      </c>
      <c r="Y41" s="32">
        <f t="shared" si="10"/>
        <v>21546.296296296296</v>
      </c>
      <c r="Z41" s="32">
        <f t="shared" si="10"/>
        <v>20468.981481481482</v>
      </c>
      <c r="AA41" s="32">
        <f t="shared" si="10"/>
        <v>20468.981481481482</v>
      </c>
      <c r="AB41" s="32">
        <f t="shared" si="10"/>
        <v>18314.351851851854</v>
      </c>
      <c r="AC41" s="32">
        <f t="shared" si="10"/>
        <v>18314.351851851854</v>
      </c>
      <c r="AD41" s="32">
        <f t="shared" si="10"/>
        <v>17237.037037037036</v>
      </c>
      <c r="AE41" s="32">
        <f t="shared" si="10"/>
        <v>22623.611111111113</v>
      </c>
      <c r="AF41" s="32">
        <f t="shared" si="10"/>
        <v>18314.351851851854</v>
      </c>
      <c r="AG41" s="32">
        <f t="shared" si="10"/>
        <v>18314.351851851854</v>
      </c>
      <c r="AH41" s="32">
        <f t="shared" si="10"/>
        <v>18314.351851851854</v>
      </c>
      <c r="AI41" s="32">
        <f t="shared" si="10"/>
        <v>21546.296296296296</v>
      </c>
      <c r="AJ41" s="32">
        <f t="shared" si="10"/>
        <v>20468.981481481482</v>
      </c>
      <c r="AK41" s="32">
        <f t="shared" si="10"/>
        <v>21546.296296296296</v>
      </c>
      <c r="AL41" s="32">
        <f t="shared" si="10"/>
        <v>19391.666666666664</v>
      </c>
      <c r="AM41" s="32">
        <f t="shared" si="10"/>
        <v>21546.296296296296</v>
      </c>
      <c r="AN41" s="32">
        <f t="shared" si="10"/>
        <v>18314.351851851854</v>
      </c>
    </row>
    <row r="42" spans="1:47" ht="14.4" x14ac:dyDescent="0.3">
      <c r="C42" s="26" t="s">
        <v>30</v>
      </c>
      <c r="D42" s="26"/>
      <c r="E42" s="32">
        <f t="shared" ref="E42:AN42" si="11">IF(VLOOKUP($B39,Personal,5,0)=0,0,VLOOKUP($B39,Personal,4,0)*(E41*12)/VLOOKUP($B39,Personal,5,0)*E39)</f>
        <v>444.44444444444446</v>
      </c>
      <c r="F42" s="32">
        <f t="shared" si="11"/>
        <v>566.66666666666674</v>
      </c>
      <c r="G42" s="32">
        <f t="shared" si="11"/>
        <v>599.99999999999989</v>
      </c>
      <c r="H42" s="32">
        <f t="shared" si="11"/>
        <v>755.55555555555577</v>
      </c>
      <c r="I42" s="32">
        <f t="shared" si="11"/>
        <v>1055.5555555555557</v>
      </c>
      <c r="J42" s="32">
        <f t="shared" si="11"/>
        <v>1000</v>
      </c>
      <c r="K42" s="32">
        <f t="shared" si="11"/>
        <v>1633.3333333333333</v>
      </c>
      <c r="L42" s="32">
        <f t="shared" si="11"/>
        <v>1600</v>
      </c>
      <c r="M42" s="32">
        <f t="shared" si="11"/>
        <v>1900.0000000000002</v>
      </c>
      <c r="N42" s="32">
        <f t="shared" si="11"/>
        <v>2111.1111111111113</v>
      </c>
      <c r="O42" s="32">
        <f t="shared" si="11"/>
        <v>1999.9999999999998</v>
      </c>
      <c r="P42" s="32">
        <f t="shared" si="11"/>
        <v>1666.6666666666667</v>
      </c>
      <c r="Q42" s="32">
        <f t="shared" si="11"/>
        <v>2111.1111111111113</v>
      </c>
      <c r="R42" s="32">
        <f t="shared" si="11"/>
        <v>1777.7777777777778</v>
      </c>
      <c r="S42" s="32">
        <f t="shared" si="11"/>
        <v>2222.2222222222222</v>
      </c>
      <c r="T42" s="32">
        <f t="shared" si="11"/>
        <v>1888.8888888888891</v>
      </c>
      <c r="U42" s="32">
        <f t="shared" si="11"/>
        <v>1888.8888888888891</v>
      </c>
      <c r="V42" s="32">
        <f t="shared" si="11"/>
        <v>1888.8888888888891</v>
      </c>
      <c r="W42" s="32">
        <f t="shared" si="11"/>
        <v>2333.3333333333335</v>
      </c>
      <c r="X42" s="32">
        <f t="shared" si="11"/>
        <v>1999.9999999999998</v>
      </c>
      <c r="Y42" s="32">
        <f t="shared" si="11"/>
        <v>2222.2222222222222</v>
      </c>
      <c r="Z42" s="32">
        <f t="shared" si="11"/>
        <v>2111.1111111111113</v>
      </c>
      <c r="AA42" s="32">
        <f t="shared" si="11"/>
        <v>2111.1111111111113</v>
      </c>
      <c r="AB42" s="32">
        <f t="shared" si="11"/>
        <v>1888.8888888888891</v>
      </c>
      <c r="AC42" s="32">
        <f t="shared" si="11"/>
        <v>1888.8888888888891</v>
      </c>
      <c r="AD42" s="32">
        <f t="shared" si="11"/>
        <v>1777.7777777777778</v>
      </c>
      <c r="AE42" s="32">
        <f t="shared" si="11"/>
        <v>2333.3333333333335</v>
      </c>
      <c r="AF42" s="32">
        <f t="shared" si="11"/>
        <v>1888.8888888888891</v>
      </c>
      <c r="AG42" s="32">
        <f t="shared" si="11"/>
        <v>1888.8888888888891</v>
      </c>
      <c r="AH42" s="32">
        <f t="shared" si="11"/>
        <v>1888.8888888888891</v>
      </c>
      <c r="AI42" s="32">
        <f t="shared" si="11"/>
        <v>2222.2222222222222</v>
      </c>
      <c r="AJ42" s="32">
        <f t="shared" si="11"/>
        <v>2111.1111111111113</v>
      </c>
      <c r="AK42" s="32">
        <f t="shared" si="11"/>
        <v>2222.2222222222222</v>
      </c>
      <c r="AL42" s="32">
        <f t="shared" si="11"/>
        <v>1999.9999999999998</v>
      </c>
      <c r="AM42" s="32">
        <f t="shared" si="11"/>
        <v>2222.2222222222222</v>
      </c>
      <c r="AN42" s="32">
        <f t="shared" si="11"/>
        <v>1888.8888888888891</v>
      </c>
    </row>
    <row r="43" spans="1:47" ht="14.4" x14ac:dyDescent="0.3">
      <c r="B43" s="26"/>
      <c r="C43" s="26" t="s">
        <v>31</v>
      </c>
      <c r="D43" s="26"/>
      <c r="E43" s="32">
        <f t="shared" ref="E43:AN43" si="12">VLOOKUP($B39,Personal,6,0)*SUM(E40,E42)*1</f>
        <v>828.33333333333326</v>
      </c>
      <c r="F43" s="32">
        <f t="shared" si="12"/>
        <v>854</v>
      </c>
      <c r="G43" s="32">
        <f t="shared" si="12"/>
        <v>861</v>
      </c>
      <c r="H43" s="32">
        <f t="shared" si="12"/>
        <v>893.66666666666663</v>
      </c>
      <c r="I43" s="32">
        <f t="shared" si="12"/>
        <v>956.66666666666663</v>
      </c>
      <c r="J43" s="32">
        <f t="shared" si="12"/>
        <v>945</v>
      </c>
      <c r="K43" s="32">
        <f t="shared" si="12"/>
        <v>1078</v>
      </c>
      <c r="L43" s="32">
        <f t="shared" si="12"/>
        <v>1071</v>
      </c>
      <c r="M43" s="32">
        <f t="shared" si="12"/>
        <v>1134</v>
      </c>
      <c r="N43" s="32">
        <f t="shared" si="12"/>
        <v>1178.3333333333333</v>
      </c>
      <c r="O43" s="32">
        <f t="shared" si="12"/>
        <v>1155</v>
      </c>
      <c r="P43" s="32">
        <f t="shared" si="12"/>
        <v>1085</v>
      </c>
      <c r="Q43" s="32">
        <f t="shared" si="12"/>
        <v>1178.3333333333333</v>
      </c>
      <c r="R43" s="32">
        <f t="shared" si="12"/>
        <v>1108.3333333333333</v>
      </c>
      <c r="S43" s="32">
        <f t="shared" si="12"/>
        <v>1201.6666666666667</v>
      </c>
      <c r="T43" s="32">
        <f t="shared" si="12"/>
        <v>1131.6666666666665</v>
      </c>
      <c r="U43" s="32">
        <f t="shared" si="12"/>
        <v>1131.6666666666665</v>
      </c>
      <c r="V43" s="32">
        <f t="shared" si="12"/>
        <v>1131.6666666666665</v>
      </c>
      <c r="W43" s="32">
        <f t="shared" si="12"/>
        <v>1225</v>
      </c>
      <c r="X43" s="32">
        <f t="shared" si="12"/>
        <v>1155</v>
      </c>
      <c r="Y43" s="32">
        <f t="shared" si="12"/>
        <v>1201.6666666666667</v>
      </c>
      <c r="Z43" s="32">
        <f t="shared" si="12"/>
        <v>1178.3333333333333</v>
      </c>
      <c r="AA43" s="32">
        <f t="shared" si="12"/>
        <v>1178.3333333333333</v>
      </c>
      <c r="AB43" s="32">
        <f t="shared" si="12"/>
        <v>1131.6666666666665</v>
      </c>
      <c r="AC43" s="32">
        <f t="shared" si="12"/>
        <v>1131.6666666666665</v>
      </c>
      <c r="AD43" s="32">
        <f t="shared" si="12"/>
        <v>1108.3333333333333</v>
      </c>
      <c r="AE43" s="32">
        <f t="shared" si="12"/>
        <v>1225</v>
      </c>
      <c r="AF43" s="32">
        <f t="shared" si="12"/>
        <v>1131.6666666666665</v>
      </c>
      <c r="AG43" s="32">
        <f t="shared" si="12"/>
        <v>1131.6666666666665</v>
      </c>
      <c r="AH43" s="32">
        <f t="shared" si="12"/>
        <v>1131.6666666666665</v>
      </c>
      <c r="AI43" s="32">
        <f t="shared" si="12"/>
        <v>1201.6666666666667</v>
      </c>
      <c r="AJ43" s="32">
        <f t="shared" si="12"/>
        <v>1178.3333333333333</v>
      </c>
      <c r="AK43" s="32">
        <f t="shared" si="12"/>
        <v>1201.6666666666667</v>
      </c>
      <c r="AL43" s="32">
        <f t="shared" si="12"/>
        <v>1155</v>
      </c>
      <c r="AM43" s="32">
        <f t="shared" si="12"/>
        <v>1201.6666666666667</v>
      </c>
      <c r="AN43" s="32">
        <f t="shared" si="12"/>
        <v>1131.6666666666665</v>
      </c>
    </row>
    <row r="44" spans="1:47" ht="5.25" customHeight="1" x14ac:dyDescent="0.25">
      <c r="A44" s="4"/>
      <c r="B44" s="4"/>
      <c r="C44" s="4"/>
      <c r="D44" s="4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6"/>
      <c r="AP44" s="6"/>
      <c r="AQ44" s="6"/>
      <c r="AR44" s="6"/>
      <c r="AS44" s="6"/>
      <c r="AT44" s="6"/>
      <c r="AU44" s="6"/>
    </row>
    <row r="45" spans="1:47" ht="14.4" x14ac:dyDescent="0.3">
      <c r="B45" s="26" t="s">
        <v>32</v>
      </c>
      <c r="C45" s="26"/>
      <c r="D45" s="26"/>
      <c r="E45" s="31">
        <v>1</v>
      </c>
      <c r="F45" s="31">
        <v>1</v>
      </c>
      <c r="G45" s="31">
        <v>1</v>
      </c>
      <c r="H45" s="31">
        <v>1</v>
      </c>
      <c r="I45" s="31">
        <v>1</v>
      </c>
      <c r="J45" s="31">
        <v>1</v>
      </c>
      <c r="K45" s="31">
        <v>1</v>
      </c>
      <c r="L45" s="31">
        <v>1</v>
      </c>
      <c r="M45" s="31">
        <v>1</v>
      </c>
      <c r="N45" s="31">
        <v>1</v>
      </c>
      <c r="O45" s="31">
        <v>1</v>
      </c>
      <c r="P45" s="31">
        <v>1</v>
      </c>
      <c r="Q45" s="31">
        <v>1</v>
      </c>
      <c r="R45" s="31">
        <v>1</v>
      </c>
      <c r="S45" s="31">
        <v>1</v>
      </c>
      <c r="T45" s="31">
        <v>1</v>
      </c>
      <c r="U45" s="31">
        <v>1</v>
      </c>
      <c r="V45" s="31">
        <v>1</v>
      </c>
      <c r="W45" s="31">
        <v>1</v>
      </c>
      <c r="X45" s="31">
        <v>1</v>
      </c>
      <c r="Y45" s="31">
        <v>1</v>
      </c>
      <c r="Z45" s="31">
        <v>1</v>
      </c>
      <c r="AA45" s="31">
        <v>1</v>
      </c>
      <c r="AB45" s="31">
        <v>1</v>
      </c>
      <c r="AC45" s="31">
        <v>1</v>
      </c>
      <c r="AD45" s="31">
        <v>1</v>
      </c>
      <c r="AE45" s="31">
        <v>1</v>
      </c>
      <c r="AF45" s="31">
        <v>1</v>
      </c>
      <c r="AG45" s="31">
        <v>1</v>
      </c>
      <c r="AH45" s="31">
        <v>1</v>
      </c>
      <c r="AI45" s="31">
        <v>1</v>
      </c>
      <c r="AJ45" s="31">
        <v>1</v>
      </c>
      <c r="AK45" s="31">
        <v>1</v>
      </c>
      <c r="AL45" s="31">
        <v>1</v>
      </c>
      <c r="AM45" s="31">
        <v>1</v>
      </c>
      <c r="AN45" s="31">
        <v>1</v>
      </c>
    </row>
    <row r="46" spans="1:47" ht="14.4" x14ac:dyDescent="0.3">
      <c r="C46" s="26" t="str">
        <f>VLOOKUP(B45,Personal,2,0)</f>
        <v>Mitarbeiter Immobilien</v>
      </c>
      <c r="D46" s="26"/>
      <c r="E46" s="32">
        <f t="shared" ref="E46:AN46" si="13">VLOOKUP($B45,Personal,3,0)*E45</f>
        <v>3500</v>
      </c>
      <c r="F46" s="32">
        <f t="shared" si="13"/>
        <v>3500</v>
      </c>
      <c r="G46" s="32">
        <f t="shared" si="13"/>
        <v>3500</v>
      </c>
      <c r="H46" s="32">
        <f t="shared" si="13"/>
        <v>3500</v>
      </c>
      <c r="I46" s="32">
        <f t="shared" si="13"/>
        <v>3500</v>
      </c>
      <c r="J46" s="32">
        <f t="shared" si="13"/>
        <v>3500</v>
      </c>
      <c r="K46" s="32">
        <f t="shared" si="13"/>
        <v>3500</v>
      </c>
      <c r="L46" s="32">
        <f t="shared" si="13"/>
        <v>3500</v>
      </c>
      <c r="M46" s="32">
        <f t="shared" si="13"/>
        <v>3500</v>
      </c>
      <c r="N46" s="32">
        <f t="shared" si="13"/>
        <v>3500</v>
      </c>
      <c r="O46" s="32">
        <f t="shared" si="13"/>
        <v>3500</v>
      </c>
      <c r="P46" s="32">
        <f t="shared" si="13"/>
        <v>3500</v>
      </c>
      <c r="Q46" s="32">
        <f t="shared" si="13"/>
        <v>3500</v>
      </c>
      <c r="R46" s="32">
        <f t="shared" si="13"/>
        <v>3500</v>
      </c>
      <c r="S46" s="32">
        <f t="shared" si="13"/>
        <v>3500</v>
      </c>
      <c r="T46" s="32">
        <f t="shared" si="13"/>
        <v>3500</v>
      </c>
      <c r="U46" s="32">
        <f t="shared" si="13"/>
        <v>3500</v>
      </c>
      <c r="V46" s="32">
        <f t="shared" si="13"/>
        <v>3500</v>
      </c>
      <c r="W46" s="32">
        <f t="shared" si="13"/>
        <v>3500</v>
      </c>
      <c r="X46" s="32">
        <f t="shared" si="13"/>
        <v>3500</v>
      </c>
      <c r="Y46" s="32">
        <f t="shared" si="13"/>
        <v>3500</v>
      </c>
      <c r="Z46" s="32">
        <f t="shared" si="13"/>
        <v>3500</v>
      </c>
      <c r="AA46" s="32">
        <f t="shared" si="13"/>
        <v>3500</v>
      </c>
      <c r="AB46" s="32">
        <f t="shared" si="13"/>
        <v>3500</v>
      </c>
      <c r="AC46" s="32">
        <f t="shared" si="13"/>
        <v>3500</v>
      </c>
      <c r="AD46" s="32">
        <f t="shared" si="13"/>
        <v>3500</v>
      </c>
      <c r="AE46" s="32">
        <f t="shared" si="13"/>
        <v>3500</v>
      </c>
      <c r="AF46" s="32">
        <f t="shared" si="13"/>
        <v>3500</v>
      </c>
      <c r="AG46" s="32">
        <f t="shared" si="13"/>
        <v>3500</v>
      </c>
      <c r="AH46" s="32">
        <f t="shared" si="13"/>
        <v>3500</v>
      </c>
      <c r="AI46" s="32">
        <f t="shared" si="13"/>
        <v>3500</v>
      </c>
      <c r="AJ46" s="32">
        <f t="shared" si="13"/>
        <v>3500</v>
      </c>
      <c r="AK46" s="32">
        <f t="shared" si="13"/>
        <v>3500</v>
      </c>
      <c r="AL46" s="32">
        <f t="shared" si="13"/>
        <v>3500</v>
      </c>
      <c r="AM46" s="32">
        <f t="shared" si="13"/>
        <v>3500</v>
      </c>
      <c r="AN46" s="32">
        <f t="shared" si="13"/>
        <v>3500</v>
      </c>
    </row>
    <row r="47" spans="1:47" ht="14.4" x14ac:dyDescent="0.3">
      <c r="C47" s="26" t="s">
        <v>29</v>
      </c>
      <c r="D47" s="26"/>
      <c r="E47" s="32">
        <f t="shared" ref="E47:AN47" si="14">VLOOKUP($B45,Personal,5,0)*E$6*E45*E$20</f>
        <v>5277.7777777777774</v>
      </c>
      <c r="F47" s="32">
        <f t="shared" si="14"/>
        <v>4486.1111111111113</v>
      </c>
      <c r="G47" s="32">
        <f t="shared" si="14"/>
        <v>4750</v>
      </c>
      <c r="H47" s="32">
        <f t="shared" si="14"/>
        <v>4486.1111111111113</v>
      </c>
      <c r="I47" s="32">
        <f t="shared" si="14"/>
        <v>5013.8888888888896</v>
      </c>
      <c r="J47" s="32">
        <f t="shared" si="14"/>
        <v>3958.3333333333339</v>
      </c>
      <c r="K47" s="32">
        <f t="shared" si="14"/>
        <v>5541.666666666667</v>
      </c>
      <c r="L47" s="32">
        <f t="shared" si="14"/>
        <v>4750</v>
      </c>
      <c r="M47" s="32">
        <f t="shared" si="14"/>
        <v>12534.722222222223</v>
      </c>
      <c r="N47" s="32">
        <f t="shared" si="14"/>
        <v>12534.722222222223</v>
      </c>
      <c r="O47" s="32">
        <f t="shared" si="14"/>
        <v>11875</v>
      </c>
      <c r="P47" s="32">
        <f t="shared" si="14"/>
        <v>9895.8333333333339</v>
      </c>
      <c r="Q47" s="32">
        <f t="shared" si="14"/>
        <v>12534.722222222223</v>
      </c>
      <c r="R47" s="32">
        <f t="shared" si="14"/>
        <v>10555.555555555555</v>
      </c>
      <c r="S47" s="32">
        <f t="shared" si="14"/>
        <v>13194.444444444443</v>
      </c>
      <c r="T47" s="32">
        <f t="shared" si="14"/>
        <v>15701.388888888887</v>
      </c>
      <c r="U47" s="32">
        <f t="shared" si="14"/>
        <v>15701.388888888887</v>
      </c>
      <c r="V47" s="32">
        <f t="shared" si="14"/>
        <v>15701.388888888887</v>
      </c>
      <c r="W47" s="32">
        <f t="shared" si="14"/>
        <v>27708.333333333332</v>
      </c>
      <c r="X47" s="32">
        <f t="shared" si="14"/>
        <v>23750</v>
      </c>
      <c r="Y47" s="32">
        <f t="shared" si="14"/>
        <v>26388.888888888887</v>
      </c>
      <c r="Z47" s="32">
        <f t="shared" si="14"/>
        <v>25069.444444444445</v>
      </c>
      <c r="AA47" s="32">
        <f t="shared" si="14"/>
        <v>25069.444444444445</v>
      </c>
      <c r="AB47" s="32">
        <f t="shared" si="14"/>
        <v>22430.555555555555</v>
      </c>
      <c r="AC47" s="32">
        <f t="shared" si="14"/>
        <v>22430.555555555555</v>
      </c>
      <c r="AD47" s="32">
        <f t="shared" si="14"/>
        <v>21111.111111111109</v>
      </c>
      <c r="AE47" s="32">
        <f t="shared" si="14"/>
        <v>27708.333333333332</v>
      </c>
      <c r="AF47" s="32">
        <f t="shared" si="14"/>
        <v>22430.555555555555</v>
      </c>
      <c r="AG47" s="32">
        <f t="shared" si="14"/>
        <v>22430.555555555555</v>
      </c>
      <c r="AH47" s="32">
        <f t="shared" si="14"/>
        <v>22430.555555555555</v>
      </c>
      <c r="AI47" s="32">
        <f t="shared" si="14"/>
        <v>26388.888888888887</v>
      </c>
      <c r="AJ47" s="32">
        <f t="shared" si="14"/>
        <v>25069.444444444445</v>
      </c>
      <c r="AK47" s="32">
        <f t="shared" si="14"/>
        <v>26388.888888888887</v>
      </c>
      <c r="AL47" s="32">
        <f t="shared" si="14"/>
        <v>23750</v>
      </c>
      <c r="AM47" s="32">
        <f t="shared" si="14"/>
        <v>26388.888888888887</v>
      </c>
      <c r="AN47" s="32">
        <f t="shared" si="14"/>
        <v>22430.555555555555</v>
      </c>
    </row>
    <row r="48" spans="1:47" ht="14.4" x14ac:dyDescent="0.3">
      <c r="C48" s="26" t="s">
        <v>30</v>
      </c>
      <c r="D48" s="26"/>
      <c r="E48" s="32">
        <f t="shared" ref="E48:AN48" si="15">IF(VLOOKUP($B45,Personal,5,0)=0,0,VLOOKUP($B45,Personal,4,0)*(E47*12)/VLOOKUP($B45,Personal,5,0)*E45)</f>
        <v>444.4444444444444</v>
      </c>
      <c r="F48" s="32">
        <f t="shared" si="15"/>
        <v>377.77777777777777</v>
      </c>
      <c r="G48" s="32">
        <f t="shared" si="15"/>
        <v>400</v>
      </c>
      <c r="H48" s="32">
        <f t="shared" si="15"/>
        <v>377.77777777777777</v>
      </c>
      <c r="I48" s="32">
        <f t="shared" si="15"/>
        <v>422.22222222222229</v>
      </c>
      <c r="J48" s="32">
        <f t="shared" si="15"/>
        <v>333.33333333333337</v>
      </c>
      <c r="K48" s="32">
        <f t="shared" si="15"/>
        <v>466.66666666666669</v>
      </c>
      <c r="L48" s="32">
        <f t="shared" si="15"/>
        <v>400</v>
      </c>
      <c r="M48" s="32">
        <f t="shared" si="15"/>
        <v>1055.5555555555557</v>
      </c>
      <c r="N48" s="32">
        <f t="shared" si="15"/>
        <v>1055.5555555555557</v>
      </c>
      <c r="O48" s="32">
        <f t="shared" si="15"/>
        <v>1000</v>
      </c>
      <c r="P48" s="32">
        <f t="shared" si="15"/>
        <v>833.33333333333337</v>
      </c>
      <c r="Q48" s="32">
        <f t="shared" si="15"/>
        <v>1055.5555555555557</v>
      </c>
      <c r="R48" s="32">
        <f t="shared" si="15"/>
        <v>888.8888888888888</v>
      </c>
      <c r="S48" s="32">
        <f t="shared" si="15"/>
        <v>1111.1111111111109</v>
      </c>
      <c r="T48" s="32">
        <f t="shared" si="15"/>
        <v>1322.2222222222219</v>
      </c>
      <c r="U48" s="32">
        <f t="shared" si="15"/>
        <v>1322.2222222222219</v>
      </c>
      <c r="V48" s="32">
        <f t="shared" si="15"/>
        <v>1322.2222222222219</v>
      </c>
      <c r="W48" s="32">
        <f t="shared" si="15"/>
        <v>2333.3333333333335</v>
      </c>
      <c r="X48" s="32">
        <f t="shared" si="15"/>
        <v>2000</v>
      </c>
      <c r="Y48" s="32">
        <f t="shared" si="15"/>
        <v>2222.2222222222217</v>
      </c>
      <c r="Z48" s="32">
        <f t="shared" si="15"/>
        <v>2111.1111111111113</v>
      </c>
      <c r="AA48" s="32">
        <f t="shared" si="15"/>
        <v>2111.1111111111113</v>
      </c>
      <c r="AB48" s="32">
        <f t="shared" si="15"/>
        <v>1888.8888888888887</v>
      </c>
      <c r="AC48" s="32">
        <f t="shared" si="15"/>
        <v>1888.8888888888887</v>
      </c>
      <c r="AD48" s="32">
        <f t="shared" si="15"/>
        <v>1777.7777777777776</v>
      </c>
      <c r="AE48" s="32">
        <f t="shared" si="15"/>
        <v>2333.3333333333335</v>
      </c>
      <c r="AF48" s="32">
        <f t="shared" si="15"/>
        <v>1888.8888888888887</v>
      </c>
      <c r="AG48" s="32">
        <f t="shared" si="15"/>
        <v>1888.8888888888887</v>
      </c>
      <c r="AH48" s="32">
        <f t="shared" si="15"/>
        <v>1888.8888888888887</v>
      </c>
      <c r="AI48" s="32">
        <f t="shared" si="15"/>
        <v>2222.2222222222217</v>
      </c>
      <c r="AJ48" s="32">
        <f t="shared" si="15"/>
        <v>2111.1111111111113</v>
      </c>
      <c r="AK48" s="32">
        <f t="shared" si="15"/>
        <v>2222.2222222222217</v>
      </c>
      <c r="AL48" s="32">
        <f t="shared" si="15"/>
        <v>2000</v>
      </c>
      <c r="AM48" s="32">
        <f t="shared" si="15"/>
        <v>2222.2222222222217</v>
      </c>
      <c r="AN48" s="32">
        <f t="shared" si="15"/>
        <v>1888.8888888888887</v>
      </c>
    </row>
    <row r="49" spans="1:47" ht="14.4" x14ac:dyDescent="0.3">
      <c r="B49" s="26"/>
      <c r="C49" s="26" t="s">
        <v>31</v>
      </c>
      <c r="D49" s="26"/>
      <c r="E49" s="32">
        <f t="shared" ref="E49:AN49" si="16">VLOOKUP($B45,Personal,6,0)*SUM(E46,E48)*1</f>
        <v>828.33333333333326</v>
      </c>
      <c r="F49" s="32">
        <f t="shared" si="16"/>
        <v>814.33333333333326</v>
      </c>
      <c r="G49" s="32">
        <f t="shared" si="16"/>
        <v>819</v>
      </c>
      <c r="H49" s="32">
        <f t="shared" si="16"/>
        <v>814.33333333333326</v>
      </c>
      <c r="I49" s="32">
        <f t="shared" si="16"/>
        <v>823.66666666666663</v>
      </c>
      <c r="J49" s="32">
        <f t="shared" si="16"/>
        <v>805</v>
      </c>
      <c r="K49" s="32">
        <f t="shared" si="16"/>
        <v>832.99999999999989</v>
      </c>
      <c r="L49" s="32">
        <f t="shared" si="16"/>
        <v>819</v>
      </c>
      <c r="M49" s="32">
        <f t="shared" si="16"/>
        <v>956.66666666666663</v>
      </c>
      <c r="N49" s="32">
        <f t="shared" si="16"/>
        <v>956.66666666666663</v>
      </c>
      <c r="O49" s="32">
        <f t="shared" si="16"/>
        <v>945</v>
      </c>
      <c r="P49" s="32">
        <f t="shared" si="16"/>
        <v>909.99999999999989</v>
      </c>
      <c r="Q49" s="32">
        <f t="shared" si="16"/>
        <v>956.66666666666663</v>
      </c>
      <c r="R49" s="32">
        <f t="shared" si="16"/>
        <v>921.66666666666663</v>
      </c>
      <c r="S49" s="32">
        <f t="shared" si="16"/>
        <v>968.33333333333337</v>
      </c>
      <c r="T49" s="32">
        <f t="shared" si="16"/>
        <v>1012.6666666666665</v>
      </c>
      <c r="U49" s="32">
        <f t="shared" si="16"/>
        <v>1012.6666666666665</v>
      </c>
      <c r="V49" s="32">
        <f t="shared" si="16"/>
        <v>1012.6666666666665</v>
      </c>
      <c r="W49" s="32">
        <f t="shared" si="16"/>
        <v>1225</v>
      </c>
      <c r="X49" s="32">
        <f t="shared" si="16"/>
        <v>1155</v>
      </c>
      <c r="Y49" s="32">
        <f t="shared" si="16"/>
        <v>1201.6666666666665</v>
      </c>
      <c r="Z49" s="32">
        <f t="shared" si="16"/>
        <v>1178.3333333333333</v>
      </c>
      <c r="AA49" s="32">
        <f t="shared" si="16"/>
        <v>1178.3333333333333</v>
      </c>
      <c r="AB49" s="32">
        <f t="shared" si="16"/>
        <v>1131.6666666666665</v>
      </c>
      <c r="AC49" s="32">
        <f t="shared" si="16"/>
        <v>1131.6666666666665</v>
      </c>
      <c r="AD49" s="32">
        <f t="shared" si="16"/>
        <v>1108.3333333333333</v>
      </c>
      <c r="AE49" s="32">
        <f t="shared" si="16"/>
        <v>1225</v>
      </c>
      <c r="AF49" s="32">
        <f t="shared" si="16"/>
        <v>1131.6666666666665</v>
      </c>
      <c r="AG49" s="32">
        <f t="shared" si="16"/>
        <v>1131.6666666666665</v>
      </c>
      <c r="AH49" s="32">
        <f t="shared" si="16"/>
        <v>1131.6666666666665</v>
      </c>
      <c r="AI49" s="32">
        <f t="shared" si="16"/>
        <v>1201.6666666666665</v>
      </c>
      <c r="AJ49" s="32">
        <f t="shared" si="16"/>
        <v>1178.3333333333333</v>
      </c>
      <c r="AK49" s="32">
        <f t="shared" si="16"/>
        <v>1201.6666666666665</v>
      </c>
      <c r="AL49" s="32">
        <f t="shared" si="16"/>
        <v>1155</v>
      </c>
      <c r="AM49" s="32">
        <f t="shared" si="16"/>
        <v>1201.6666666666665</v>
      </c>
      <c r="AN49" s="32">
        <f t="shared" si="16"/>
        <v>1131.6666666666665</v>
      </c>
    </row>
    <row r="50" spans="1:47" ht="5.25" customHeight="1" x14ac:dyDescent="0.25">
      <c r="A50" s="4"/>
      <c r="B50" s="4"/>
      <c r="C50" s="4"/>
      <c r="D50" s="4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6"/>
      <c r="AP50" s="6"/>
      <c r="AQ50" s="6"/>
      <c r="AR50" s="6"/>
      <c r="AS50" s="6"/>
      <c r="AT50" s="6"/>
      <c r="AU50" s="6"/>
    </row>
    <row r="51" spans="1:47" ht="14.4" x14ac:dyDescent="0.3">
      <c r="B51" s="26" t="s">
        <v>33</v>
      </c>
      <c r="C51" s="26"/>
      <c r="D51" s="26"/>
      <c r="E51" s="31">
        <v>1</v>
      </c>
      <c r="F51" s="31">
        <v>1</v>
      </c>
      <c r="G51" s="31">
        <v>1</v>
      </c>
      <c r="H51" s="31">
        <v>1</v>
      </c>
      <c r="I51" s="31">
        <v>1</v>
      </c>
      <c r="J51" s="31">
        <v>1</v>
      </c>
      <c r="K51" s="31">
        <v>1</v>
      </c>
      <c r="L51" s="31">
        <v>1</v>
      </c>
      <c r="M51" s="31">
        <v>1</v>
      </c>
      <c r="N51" s="31">
        <v>1</v>
      </c>
      <c r="O51" s="31">
        <v>1</v>
      </c>
      <c r="P51" s="31">
        <v>1</v>
      </c>
      <c r="Q51" s="31">
        <v>1</v>
      </c>
      <c r="R51" s="31">
        <v>1</v>
      </c>
      <c r="S51" s="31">
        <v>1</v>
      </c>
      <c r="T51" s="31">
        <v>1</v>
      </c>
      <c r="U51" s="31">
        <v>1</v>
      </c>
      <c r="V51" s="31">
        <v>1</v>
      </c>
      <c r="W51" s="31">
        <v>1</v>
      </c>
      <c r="X51" s="31">
        <v>1</v>
      </c>
      <c r="Y51" s="31">
        <v>1</v>
      </c>
      <c r="Z51" s="31">
        <v>1</v>
      </c>
      <c r="AA51" s="31">
        <v>1</v>
      </c>
      <c r="AB51" s="31">
        <v>1</v>
      </c>
      <c r="AC51" s="31">
        <v>1</v>
      </c>
      <c r="AD51" s="31">
        <v>1</v>
      </c>
      <c r="AE51" s="31">
        <v>1</v>
      </c>
      <c r="AF51" s="31">
        <v>1</v>
      </c>
      <c r="AG51" s="31">
        <v>1</v>
      </c>
      <c r="AH51" s="31">
        <v>1</v>
      </c>
      <c r="AI51" s="31">
        <v>1</v>
      </c>
      <c r="AJ51" s="31">
        <v>1</v>
      </c>
      <c r="AK51" s="31">
        <v>1</v>
      </c>
      <c r="AL51" s="31">
        <v>1</v>
      </c>
      <c r="AM51" s="31">
        <v>1</v>
      </c>
      <c r="AN51" s="31">
        <v>1</v>
      </c>
    </row>
    <row r="52" spans="1:47" ht="14.4" x14ac:dyDescent="0.3">
      <c r="C52" s="26" t="str">
        <f>VLOOKUP(B51,Personal,2,0)</f>
        <v>Mitarbeiter KonsumDarlehen</v>
      </c>
      <c r="D52" s="26"/>
      <c r="E52" s="32">
        <f t="shared" ref="E52:AN52" si="17">VLOOKUP($B51,Personal,3,0)*E51</f>
        <v>2500</v>
      </c>
      <c r="F52" s="32">
        <f t="shared" si="17"/>
        <v>2500</v>
      </c>
      <c r="G52" s="32">
        <f t="shared" si="17"/>
        <v>2500</v>
      </c>
      <c r="H52" s="32">
        <f t="shared" si="17"/>
        <v>2500</v>
      </c>
      <c r="I52" s="32">
        <f t="shared" si="17"/>
        <v>2500</v>
      </c>
      <c r="J52" s="32">
        <f t="shared" si="17"/>
        <v>2500</v>
      </c>
      <c r="K52" s="32">
        <f t="shared" si="17"/>
        <v>2500</v>
      </c>
      <c r="L52" s="32">
        <f t="shared" si="17"/>
        <v>2500</v>
      </c>
      <c r="M52" s="32">
        <f t="shared" si="17"/>
        <v>2500</v>
      </c>
      <c r="N52" s="32">
        <f t="shared" si="17"/>
        <v>2500</v>
      </c>
      <c r="O52" s="32">
        <f t="shared" si="17"/>
        <v>2500</v>
      </c>
      <c r="P52" s="32">
        <f t="shared" si="17"/>
        <v>2500</v>
      </c>
      <c r="Q52" s="32">
        <f t="shared" si="17"/>
        <v>2500</v>
      </c>
      <c r="R52" s="32">
        <f t="shared" si="17"/>
        <v>2500</v>
      </c>
      <c r="S52" s="32">
        <f t="shared" si="17"/>
        <v>2500</v>
      </c>
      <c r="T52" s="32">
        <f t="shared" si="17"/>
        <v>2500</v>
      </c>
      <c r="U52" s="32">
        <f t="shared" si="17"/>
        <v>2500</v>
      </c>
      <c r="V52" s="32">
        <f t="shared" si="17"/>
        <v>2500</v>
      </c>
      <c r="W52" s="32">
        <f t="shared" si="17"/>
        <v>2500</v>
      </c>
      <c r="X52" s="32">
        <f t="shared" si="17"/>
        <v>2500</v>
      </c>
      <c r="Y52" s="32">
        <f t="shared" si="17"/>
        <v>2500</v>
      </c>
      <c r="Z52" s="32">
        <f t="shared" si="17"/>
        <v>2500</v>
      </c>
      <c r="AA52" s="32">
        <f t="shared" si="17"/>
        <v>2500</v>
      </c>
      <c r="AB52" s="32">
        <f t="shared" si="17"/>
        <v>2500</v>
      </c>
      <c r="AC52" s="32">
        <f t="shared" si="17"/>
        <v>2500</v>
      </c>
      <c r="AD52" s="32">
        <f t="shared" si="17"/>
        <v>2500</v>
      </c>
      <c r="AE52" s="32">
        <f t="shared" si="17"/>
        <v>2500</v>
      </c>
      <c r="AF52" s="32">
        <f t="shared" si="17"/>
        <v>2500</v>
      </c>
      <c r="AG52" s="32">
        <f t="shared" si="17"/>
        <v>2500</v>
      </c>
      <c r="AH52" s="32">
        <f t="shared" si="17"/>
        <v>2500</v>
      </c>
      <c r="AI52" s="32">
        <f t="shared" si="17"/>
        <v>2500</v>
      </c>
      <c r="AJ52" s="32">
        <f t="shared" si="17"/>
        <v>2500</v>
      </c>
      <c r="AK52" s="32">
        <f t="shared" si="17"/>
        <v>2500</v>
      </c>
      <c r="AL52" s="32">
        <f t="shared" si="17"/>
        <v>2500</v>
      </c>
      <c r="AM52" s="32">
        <f t="shared" si="17"/>
        <v>2500</v>
      </c>
      <c r="AN52" s="32">
        <f t="shared" si="17"/>
        <v>2500</v>
      </c>
    </row>
    <row r="53" spans="1:47" ht="14.4" x14ac:dyDescent="0.3">
      <c r="C53" s="26" t="s">
        <v>29</v>
      </c>
      <c r="D53" s="26"/>
      <c r="E53" s="32">
        <f t="shared" ref="E53:AN53" si="18">VLOOKUP($B51,Personal,5,0)*E$6*E51*E$24</f>
        <v>3111.1111111111113</v>
      </c>
      <c r="F53" s="32">
        <f t="shared" si="18"/>
        <v>2644.4444444444448</v>
      </c>
      <c r="G53" s="32">
        <f t="shared" si="18"/>
        <v>4200</v>
      </c>
      <c r="H53" s="32">
        <f t="shared" si="18"/>
        <v>5288.8888888888896</v>
      </c>
      <c r="I53" s="32">
        <f t="shared" si="18"/>
        <v>7388.8888888888887</v>
      </c>
      <c r="J53" s="32">
        <f t="shared" si="18"/>
        <v>7000.0000000000009</v>
      </c>
      <c r="K53" s="32">
        <f t="shared" si="18"/>
        <v>11433.333333333334</v>
      </c>
      <c r="L53" s="32">
        <f t="shared" si="18"/>
        <v>11200</v>
      </c>
      <c r="M53" s="32">
        <f t="shared" si="18"/>
        <v>13300</v>
      </c>
      <c r="N53" s="32">
        <f t="shared" si="18"/>
        <v>14777.777777777777</v>
      </c>
      <c r="O53" s="32">
        <f t="shared" si="18"/>
        <v>14000</v>
      </c>
      <c r="P53" s="32">
        <f t="shared" si="18"/>
        <v>11666.666666666668</v>
      </c>
      <c r="Q53" s="32">
        <f t="shared" si="18"/>
        <v>14777.777777777777</v>
      </c>
      <c r="R53" s="32">
        <f t="shared" si="18"/>
        <v>12444.444444444443</v>
      </c>
      <c r="S53" s="32">
        <f t="shared" si="18"/>
        <v>15555.555555555555</v>
      </c>
      <c r="T53" s="32">
        <f t="shared" si="18"/>
        <v>13222.222222222223</v>
      </c>
      <c r="U53" s="32">
        <f t="shared" si="18"/>
        <v>13222.222222222223</v>
      </c>
      <c r="V53" s="32">
        <f t="shared" si="18"/>
        <v>13222.222222222223</v>
      </c>
      <c r="W53" s="32">
        <f t="shared" si="18"/>
        <v>16333.333333333334</v>
      </c>
      <c r="X53" s="32">
        <f t="shared" si="18"/>
        <v>14000</v>
      </c>
      <c r="Y53" s="32">
        <f t="shared" si="18"/>
        <v>15555.555555555555</v>
      </c>
      <c r="Z53" s="32">
        <f t="shared" si="18"/>
        <v>14777.777777777777</v>
      </c>
      <c r="AA53" s="32">
        <f t="shared" si="18"/>
        <v>14777.777777777777</v>
      </c>
      <c r="AB53" s="32">
        <f t="shared" si="18"/>
        <v>13222.222222222223</v>
      </c>
      <c r="AC53" s="32">
        <f t="shared" si="18"/>
        <v>13222.222222222223</v>
      </c>
      <c r="AD53" s="32">
        <f t="shared" si="18"/>
        <v>12444.444444444443</v>
      </c>
      <c r="AE53" s="32">
        <f t="shared" si="18"/>
        <v>16333.333333333334</v>
      </c>
      <c r="AF53" s="32">
        <f t="shared" si="18"/>
        <v>13222.222222222223</v>
      </c>
      <c r="AG53" s="32">
        <f t="shared" si="18"/>
        <v>13222.222222222223</v>
      </c>
      <c r="AH53" s="32">
        <f t="shared" si="18"/>
        <v>13222.222222222223</v>
      </c>
      <c r="AI53" s="32">
        <f t="shared" si="18"/>
        <v>15555.555555555555</v>
      </c>
      <c r="AJ53" s="32">
        <f t="shared" si="18"/>
        <v>14777.777777777777</v>
      </c>
      <c r="AK53" s="32">
        <f t="shared" si="18"/>
        <v>15555.555555555555</v>
      </c>
      <c r="AL53" s="32">
        <f t="shared" si="18"/>
        <v>14000</v>
      </c>
      <c r="AM53" s="32">
        <f t="shared" si="18"/>
        <v>15555.555555555555</v>
      </c>
      <c r="AN53" s="32">
        <f t="shared" si="18"/>
        <v>13222.222222222223</v>
      </c>
    </row>
    <row r="54" spans="1:47" ht="14.4" x14ac:dyDescent="0.3">
      <c r="C54" s="26" t="s">
        <v>30</v>
      </c>
      <c r="D54" s="26"/>
      <c r="E54" s="32">
        <f t="shared" ref="E54:AN54" si="19">IF(VLOOKUP($B51,Personal,5,0)=0,0,VLOOKUP($B51,Personal,4,0)*(E53*12)/VLOOKUP($B51,Personal,5,0)*E51)</f>
        <v>444.44444444444446</v>
      </c>
      <c r="F54" s="32">
        <f t="shared" si="19"/>
        <v>377.77777777777783</v>
      </c>
      <c r="G54" s="32">
        <f t="shared" si="19"/>
        <v>600</v>
      </c>
      <c r="H54" s="32">
        <f t="shared" si="19"/>
        <v>755.55555555555566</v>
      </c>
      <c r="I54" s="32">
        <f t="shared" si="19"/>
        <v>1055.5555555555554</v>
      </c>
      <c r="J54" s="32">
        <f t="shared" si="19"/>
        <v>1000.0000000000002</v>
      </c>
      <c r="K54" s="32">
        <f t="shared" si="19"/>
        <v>1633.3333333333333</v>
      </c>
      <c r="L54" s="32">
        <f t="shared" si="19"/>
        <v>1600</v>
      </c>
      <c r="M54" s="32">
        <f t="shared" si="19"/>
        <v>1900</v>
      </c>
      <c r="N54" s="32">
        <f t="shared" si="19"/>
        <v>2111.1111111111109</v>
      </c>
      <c r="O54" s="32">
        <f t="shared" si="19"/>
        <v>2000</v>
      </c>
      <c r="P54" s="32">
        <f t="shared" si="19"/>
        <v>1666.6666666666667</v>
      </c>
      <c r="Q54" s="32">
        <f t="shared" si="19"/>
        <v>2111.1111111111109</v>
      </c>
      <c r="R54" s="32">
        <f t="shared" si="19"/>
        <v>1777.7777777777776</v>
      </c>
      <c r="S54" s="32">
        <f t="shared" si="19"/>
        <v>2222.2222222222222</v>
      </c>
      <c r="T54" s="32">
        <f t="shared" si="19"/>
        <v>1888.8888888888891</v>
      </c>
      <c r="U54" s="32">
        <f t="shared" si="19"/>
        <v>1888.8888888888891</v>
      </c>
      <c r="V54" s="32">
        <f t="shared" si="19"/>
        <v>1888.8888888888891</v>
      </c>
      <c r="W54" s="32">
        <f t="shared" si="19"/>
        <v>2333.3333333333335</v>
      </c>
      <c r="X54" s="32">
        <f t="shared" si="19"/>
        <v>2000</v>
      </c>
      <c r="Y54" s="32">
        <f t="shared" si="19"/>
        <v>2222.2222222222222</v>
      </c>
      <c r="Z54" s="32">
        <f t="shared" si="19"/>
        <v>2111.1111111111109</v>
      </c>
      <c r="AA54" s="32">
        <f t="shared" si="19"/>
        <v>2111.1111111111109</v>
      </c>
      <c r="AB54" s="32">
        <f t="shared" si="19"/>
        <v>1888.8888888888891</v>
      </c>
      <c r="AC54" s="32">
        <f t="shared" si="19"/>
        <v>1888.8888888888891</v>
      </c>
      <c r="AD54" s="32">
        <f t="shared" si="19"/>
        <v>1777.7777777777776</v>
      </c>
      <c r="AE54" s="32">
        <f t="shared" si="19"/>
        <v>2333.3333333333335</v>
      </c>
      <c r="AF54" s="32">
        <f t="shared" si="19"/>
        <v>1888.8888888888891</v>
      </c>
      <c r="AG54" s="32">
        <f t="shared" si="19"/>
        <v>1888.8888888888891</v>
      </c>
      <c r="AH54" s="32">
        <f t="shared" si="19"/>
        <v>1888.8888888888891</v>
      </c>
      <c r="AI54" s="32">
        <f t="shared" si="19"/>
        <v>2222.2222222222222</v>
      </c>
      <c r="AJ54" s="32">
        <f t="shared" si="19"/>
        <v>2111.1111111111109</v>
      </c>
      <c r="AK54" s="32">
        <f t="shared" si="19"/>
        <v>2222.2222222222222</v>
      </c>
      <c r="AL54" s="32">
        <f t="shared" si="19"/>
        <v>2000</v>
      </c>
      <c r="AM54" s="32">
        <f t="shared" si="19"/>
        <v>2222.2222222222222</v>
      </c>
      <c r="AN54" s="32">
        <f t="shared" si="19"/>
        <v>1888.8888888888891</v>
      </c>
    </row>
    <row r="55" spans="1:47" ht="14.4" x14ac:dyDescent="0.3">
      <c r="B55" s="26"/>
      <c r="C55" s="26" t="s">
        <v>31</v>
      </c>
      <c r="D55" s="26"/>
      <c r="E55" s="32">
        <f t="shared" ref="E55:AN55" si="20">VLOOKUP($B51,Personal,6,0)*SUM(E52,E54)*1</f>
        <v>618.33333333333326</v>
      </c>
      <c r="F55" s="32">
        <f t="shared" si="20"/>
        <v>604.33333333333337</v>
      </c>
      <c r="G55" s="32">
        <f t="shared" si="20"/>
        <v>651</v>
      </c>
      <c r="H55" s="32">
        <f t="shared" si="20"/>
        <v>683.66666666666663</v>
      </c>
      <c r="I55" s="32">
        <f t="shared" si="20"/>
        <v>746.66666666666663</v>
      </c>
      <c r="J55" s="32">
        <f t="shared" si="20"/>
        <v>735</v>
      </c>
      <c r="K55" s="32">
        <f t="shared" si="20"/>
        <v>867.99999999999989</v>
      </c>
      <c r="L55" s="32">
        <f t="shared" si="20"/>
        <v>861</v>
      </c>
      <c r="M55" s="32">
        <f t="shared" si="20"/>
        <v>924</v>
      </c>
      <c r="N55" s="32">
        <f t="shared" si="20"/>
        <v>968.33333333333337</v>
      </c>
      <c r="O55" s="32">
        <f t="shared" si="20"/>
        <v>945</v>
      </c>
      <c r="P55" s="32">
        <f t="shared" si="20"/>
        <v>875</v>
      </c>
      <c r="Q55" s="32">
        <f t="shared" si="20"/>
        <v>968.33333333333337</v>
      </c>
      <c r="R55" s="32">
        <f t="shared" si="20"/>
        <v>898.33333333333326</v>
      </c>
      <c r="S55" s="32">
        <f t="shared" si="20"/>
        <v>991.66666666666674</v>
      </c>
      <c r="T55" s="32">
        <f t="shared" si="20"/>
        <v>921.66666666666663</v>
      </c>
      <c r="U55" s="32">
        <f t="shared" si="20"/>
        <v>921.66666666666663</v>
      </c>
      <c r="V55" s="32">
        <f t="shared" si="20"/>
        <v>921.66666666666663</v>
      </c>
      <c r="W55" s="32">
        <f t="shared" si="20"/>
        <v>1015.0000000000001</v>
      </c>
      <c r="X55" s="32">
        <f t="shared" si="20"/>
        <v>945</v>
      </c>
      <c r="Y55" s="32">
        <f t="shared" si="20"/>
        <v>991.66666666666674</v>
      </c>
      <c r="Z55" s="32">
        <f t="shared" si="20"/>
        <v>968.33333333333337</v>
      </c>
      <c r="AA55" s="32">
        <f t="shared" si="20"/>
        <v>968.33333333333337</v>
      </c>
      <c r="AB55" s="32">
        <f t="shared" si="20"/>
        <v>921.66666666666663</v>
      </c>
      <c r="AC55" s="32">
        <f t="shared" si="20"/>
        <v>921.66666666666663</v>
      </c>
      <c r="AD55" s="32">
        <f t="shared" si="20"/>
        <v>898.33333333333326</v>
      </c>
      <c r="AE55" s="32">
        <f t="shared" si="20"/>
        <v>1015.0000000000001</v>
      </c>
      <c r="AF55" s="32">
        <f t="shared" si="20"/>
        <v>921.66666666666663</v>
      </c>
      <c r="AG55" s="32">
        <f t="shared" si="20"/>
        <v>921.66666666666663</v>
      </c>
      <c r="AH55" s="32">
        <f t="shared" si="20"/>
        <v>921.66666666666663</v>
      </c>
      <c r="AI55" s="32">
        <f t="shared" si="20"/>
        <v>991.66666666666674</v>
      </c>
      <c r="AJ55" s="32">
        <f t="shared" si="20"/>
        <v>968.33333333333337</v>
      </c>
      <c r="AK55" s="32">
        <f t="shared" si="20"/>
        <v>991.66666666666674</v>
      </c>
      <c r="AL55" s="32">
        <f t="shared" si="20"/>
        <v>945</v>
      </c>
      <c r="AM55" s="32">
        <f t="shared" si="20"/>
        <v>991.66666666666674</v>
      </c>
      <c r="AN55" s="32">
        <f t="shared" si="20"/>
        <v>921.66666666666663</v>
      </c>
    </row>
    <row r="56" spans="1:47" ht="5.25" customHeight="1" x14ac:dyDescent="0.25">
      <c r="A56" s="4"/>
      <c r="B56" s="4"/>
      <c r="C56" s="4"/>
      <c r="D56" s="4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6"/>
      <c r="AP56" s="6"/>
      <c r="AQ56" s="6"/>
      <c r="AR56" s="6"/>
      <c r="AS56" s="6"/>
      <c r="AT56" s="6"/>
      <c r="AU56" s="6"/>
    </row>
    <row r="57" spans="1:47" ht="14.4" x14ac:dyDescent="0.3">
      <c r="B57" s="26" t="s">
        <v>34</v>
      </c>
      <c r="C57" s="26"/>
      <c r="D57" s="26"/>
      <c r="E57" s="31">
        <v>1</v>
      </c>
      <c r="F57" s="31">
        <v>1</v>
      </c>
      <c r="G57" s="31">
        <v>1</v>
      </c>
      <c r="H57" s="31">
        <v>1</v>
      </c>
      <c r="I57" s="31">
        <v>1</v>
      </c>
      <c r="J57" s="31">
        <v>1</v>
      </c>
      <c r="K57" s="31">
        <v>1</v>
      </c>
      <c r="L57" s="31">
        <v>1</v>
      </c>
      <c r="M57" s="31">
        <v>1</v>
      </c>
      <c r="N57" s="31">
        <v>1</v>
      </c>
      <c r="O57" s="31">
        <v>1</v>
      </c>
      <c r="P57" s="31">
        <v>1</v>
      </c>
      <c r="Q57" s="31">
        <v>1</v>
      </c>
      <c r="R57" s="31">
        <v>1</v>
      </c>
      <c r="S57" s="31">
        <v>1</v>
      </c>
      <c r="T57" s="31">
        <v>1</v>
      </c>
      <c r="U57" s="31">
        <v>1</v>
      </c>
      <c r="V57" s="31">
        <v>1</v>
      </c>
      <c r="W57" s="31">
        <v>1</v>
      </c>
      <c r="X57" s="31">
        <v>1</v>
      </c>
      <c r="Y57" s="31">
        <v>1</v>
      </c>
      <c r="Z57" s="31">
        <v>1</v>
      </c>
      <c r="AA57" s="31">
        <v>1</v>
      </c>
      <c r="AB57" s="31">
        <v>1</v>
      </c>
      <c r="AC57" s="31">
        <v>1</v>
      </c>
      <c r="AD57" s="31">
        <v>1</v>
      </c>
      <c r="AE57" s="31">
        <v>1</v>
      </c>
      <c r="AF57" s="31">
        <v>1</v>
      </c>
      <c r="AG57" s="31">
        <v>1</v>
      </c>
      <c r="AH57" s="31">
        <v>1</v>
      </c>
      <c r="AI57" s="31">
        <v>1</v>
      </c>
      <c r="AJ57" s="31">
        <v>1</v>
      </c>
      <c r="AK57" s="31">
        <v>1</v>
      </c>
      <c r="AL57" s="31">
        <v>1</v>
      </c>
      <c r="AM57" s="31">
        <v>1</v>
      </c>
      <c r="AN57" s="31">
        <v>1</v>
      </c>
    </row>
    <row r="58" spans="1:47" ht="14.4" x14ac:dyDescent="0.3">
      <c r="C58" s="26" t="str">
        <f>VLOOKUP(B57,Personal,2,0)</f>
        <v>Mitarbeiter Innendesign</v>
      </c>
      <c r="D58" s="26"/>
      <c r="E58" s="32">
        <f t="shared" ref="E58:AN58" si="21">VLOOKUP($B57,Personal,3,0)*E57</f>
        <v>2500</v>
      </c>
      <c r="F58" s="32">
        <f t="shared" si="21"/>
        <v>2500</v>
      </c>
      <c r="G58" s="32">
        <f t="shared" si="21"/>
        <v>2500</v>
      </c>
      <c r="H58" s="32">
        <f t="shared" si="21"/>
        <v>2500</v>
      </c>
      <c r="I58" s="32">
        <f t="shared" si="21"/>
        <v>2500</v>
      </c>
      <c r="J58" s="32">
        <f t="shared" si="21"/>
        <v>2500</v>
      </c>
      <c r="K58" s="32">
        <f t="shared" si="21"/>
        <v>2500</v>
      </c>
      <c r="L58" s="32">
        <f t="shared" si="21"/>
        <v>2500</v>
      </c>
      <c r="M58" s="32">
        <f t="shared" si="21"/>
        <v>2500</v>
      </c>
      <c r="N58" s="32">
        <f t="shared" si="21"/>
        <v>2500</v>
      </c>
      <c r="O58" s="32">
        <f t="shared" si="21"/>
        <v>2500</v>
      </c>
      <c r="P58" s="32">
        <f t="shared" si="21"/>
        <v>2500</v>
      </c>
      <c r="Q58" s="32">
        <f t="shared" si="21"/>
        <v>2500</v>
      </c>
      <c r="R58" s="32">
        <f t="shared" si="21"/>
        <v>2500</v>
      </c>
      <c r="S58" s="32">
        <f t="shared" si="21"/>
        <v>2500</v>
      </c>
      <c r="T58" s="32">
        <f t="shared" si="21"/>
        <v>2500</v>
      </c>
      <c r="U58" s="32">
        <f t="shared" si="21"/>
        <v>2500</v>
      </c>
      <c r="V58" s="32">
        <f t="shared" si="21"/>
        <v>2500</v>
      </c>
      <c r="W58" s="32">
        <f t="shared" si="21"/>
        <v>2500</v>
      </c>
      <c r="X58" s="32">
        <f t="shared" si="21"/>
        <v>2500</v>
      </c>
      <c r="Y58" s="32">
        <f t="shared" si="21"/>
        <v>2500</v>
      </c>
      <c r="Z58" s="32">
        <f t="shared" si="21"/>
        <v>2500</v>
      </c>
      <c r="AA58" s="32">
        <f t="shared" si="21"/>
        <v>2500</v>
      </c>
      <c r="AB58" s="32">
        <f t="shared" si="21"/>
        <v>2500</v>
      </c>
      <c r="AC58" s="32">
        <f t="shared" si="21"/>
        <v>2500</v>
      </c>
      <c r="AD58" s="32">
        <f t="shared" si="21"/>
        <v>2500</v>
      </c>
      <c r="AE58" s="32">
        <f t="shared" si="21"/>
        <v>2500</v>
      </c>
      <c r="AF58" s="32">
        <f t="shared" si="21"/>
        <v>2500</v>
      </c>
      <c r="AG58" s="32">
        <f t="shared" si="21"/>
        <v>2500</v>
      </c>
      <c r="AH58" s="32">
        <f t="shared" si="21"/>
        <v>2500</v>
      </c>
      <c r="AI58" s="32">
        <f t="shared" si="21"/>
        <v>2500</v>
      </c>
      <c r="AJ58" s="32">
        <f t="shared" si="21"/>
        <v>2500</v>
      </c>
      <c r="AK58" s="32">
        <f t="shared" si="21"/>
        <v>2500</v>
      </c>
      <c r="AL58" s="32">
        <f t="shared" si="21"/>
        <v>2500</v>
      </c>
      <c r="AM58" s="32">
        <f t="shared" si="21"/>
        <v>2500</v>
      </c>
      <c r="AN58" s="32">
        <f t="shared" si="21"/>
        <v>2500</v>
      </c>
    </row>
    <row r="59" spans="1:47" ht="14.4" x14ac:dyDescent="0.3">
      <c r="C59" s="26" t="s">
        <v>29</v>
      </c>
      <c r="D59" s="26"/>
      <c r="E59" s="32">
        <f t="shared" ref="E59:AN59" si="22">VLOOKUP($B57,Personal,5,0)*E$6*E57*E$29</f>
        <v>3703.7037037037039</v>
      </c>
      <c r="F59" s="32">
        <f t="shared" si="22"/>
        <v>3148.1481481481483</v>
      </c>
      <c r="G59" s="32">
        <f t="shared" si="22"/>
        <v>4999.9999999999991</v>
      </c>
      <c r="H59" s="32">
        <f t="shared" si="22"/>
        <v>6296.2962962962965</v>
      </c>
      <c r="I59" s="32">
        <f t="shared" si="22"/>
        <v>8796.2962962962956</v>
      </c>
      <c r="J59" s="32">
        <f t="shared" si="22"/>
        <v>8333.3333333333321</v>
      </c>
      <c r="K59" s="32">
        <f t="shared" si="22"/>
        <v>13611.111111111111</v>
      </c>
      <c r="L59" s="32">
        <f t="shared" si="22"/>
        <v>13333.333333333332</v>
      </c>
      <c r="M59" s="32">
        <f t="shared" si="22"/>
        <v>17592.592592592591</v>
      </c>
      <c r="N59" s="32">
        <f t="shared" si="22"/>
        <v>17592.592592592591</v>
      </c>
      <c r="O59" s="32">
        <f t="shared" si="22"/>
        <v>16666.666666666664</v>
      </c>
      <c r="P59" s="32">
        <f t="shared" si="22"/>
        <v>13888.888888888889</v>
      </c>
      <c r="Q59" s="32">
        <f t="shared" si="22"/>
        <v>17592.592592592591</v>
      </c>
      <c r="R59" s="32">
        <f t="shared" si="22"/>
        <v>14814.814814814814</v>
      </c>
      <c r="S59" s="32">
        <f t="shared" si="22"/>
        <v>18518.518518518518</v>
      </c>
      <c r="T59" s="32">
        <f t="shared" si="22"/>
        <v>15740.740740740741</v>
      </c>
      <c r="U59" s="32">
        <f t="shared" si="22"/>
        <v>15740.740740740741</v>
      </c>
      <c r="V59" s="32">
        <f t="shared" si="22"/>
        <v>15740.740740740741</v>
      </c>
      <c r="W59" s="32">
        <f t="shared" si="22"/>
        <v>19444.444444444445</v>
      </c>
      <c r="X59" s="32">
        <f t="shared" si="22"/>
        <v>16666.666666666664</v>
      </c>
      <c r="Y59" s="32">
        <f t="shared" si="22"/>
        <v>18518.518518518518</v>
      </c>
      <c r="Z59" s="32">
        <f t="shared" si="22"/>
        <v>17592.592592592591</v>
      </c>
      <c r="AA59" s="32">
        <f t="shared" si="22"/>
        <v>17592.592592592591</v>
      </c>
      <c r="AB59" s="32">
        <f t="shared" si="22"/>
        <v>15740.740740740741</v>
      </c>
      <c r="AC59" s="32">
        <f t="shared" si="22"/>
        <v>15740.740740740741</v>
      </c>
      <c r="AD59" s="32">
        <f t="shared" si="22"/>
        <v>14814.814814814814</v>
      </c>
      <c r="AE59" s="32">
        <f t="shared" si="22"/>
        <v>19444.444444444445</v>
      </c>
      <c r="AF59" s="32">
        <f t="shared" si="22"/>
        <v>15740.740740740741</v>
      </c>
      <c r="AG59" s="32">
        <f t="shared" si="22"/>
        <v>15740.740740740741</v>
      </c>
      <c r="AH59" s="32">
        <f t="shared" si="22"/>
        <v>15740.740740740741</v>
      </c>
      <c r="AI59" s="32">
        <f t="shared" si="22"/>
        <v>18518.518518518518</v>
      </c>
      <c r="AJ59" s="32">
        <f t="shared" si="22"/>
        <v>17592.592592592591</v>
      </c>
      <c r="AK59" s="32">
        <f t="shared" si="22"/>
        <v>18518.518518518518</v>
      </c>
      <c r="AL59" s="32">
        <f t="shared" si="22"/>
        <v>16666.666666666664</v>
      </c>
      <c r="AM59" s="32">
        <f t="shared" si="22"/>
        <v>18518.518518518518</v>
      </c>
      <c r="AN59" s="32">
        <f t="shared" si="22"/>
        <v>15740.740740740741</v>
      </c>
    </row>
    <row r="60" spans="1:47" ht="14.4" x14ac:dyDescent="0.3">
      <c r="C60" s="26" t="s">
        <v>30</v>
      </c>
      <c r="D60" s="26"/>
      <c r="E60" s="32">
        <f t="shared" ref="E60:AN60" si="23">IF(VLOOKUP($B57,Personal,5,0)=0,0,VLOOKUP($B57,Personal,4,0)*(E59*12)/VLOOKUP($B57,Personal,5,0)*E57)</f>
        <v>444.44444444444446</v>
      </c>
      <c r="F60" s="32">
        <f t="shared" si="23"/>
        <v>377.77777777777783</v>
      </c>
      <c r="G60" s="32">
        <f t="shared" si="23"/>
        <v>599.99999999999989</v>
      </c>
      <c r="H60" s="32">
        <f t="shared" si="23"/>
        <v>755.55555555555566</v>
      </c>
      <c r="I60" s="32">
        <f t="shared" si="23"/>
        <v>1055.5555555555554</v>
      </c>
      <c r="J60" s="32">
        <f t="shared" si="23"/>
        <v>999.99999999999989</v>
      </c>
      <c r="K60" s="32">
        <f t="shared" si="23"/>
        <v>1633.3333333333335</v>
      </c>
      <c r="L60" s="32">
        <f t="shared" si="23"/>
        <v>1600</v>
      </c>
      <c r="M60" s="32">
        <f t="shared" si="23"/>
        <v>2111.1111111111109</v>
      </c>
      <c r="N60" s="32">
        <f t="shared" si="23"/>
        <v>2111.1111111111109</v>
      </c>
      <c r="O60" s="32">
        <f t="shared" si="23"/>
        <v>1999.9999999999998</v>
      </c>
      <c r="P60" s="32">
        <f t="shared" si="23"/>
        <v>1666.6666666666665</v>
      </c>
      <c r="Q60" s="32">
        <f t="shared" si="23"/>
        <v>2111.1111111111109</v>
      </c>
      <c r="R60" s="32">
        <f t="shared" si="23"/>
        <v>1777.7777777777776</v>
      </c>
      <c r="S60" s="32">
        <f t="shared" si="23"/>
        <v>2222.2222222222222</v>
      </c>
      <c r="T60" s="32">
        <f t="shared" si="23"/>
        <v>1888.8888888888887</v>
      </c>
      <c r="U60" s="32">
        <f t="shared" si="23"/>
        <v>1888.8888888888887</v>
      </c>
      <c r="V60" s="32">
        <f t="shared" si="23"/>
        <v>1888.8888888888887</v>
      </c>
      <c r="W60" s="32">
        <f t="shared" si="23"/>
        <v>2333.3333333333335</v>
      </c>
      <c r="X60" s="32">
        <f t="shared" si="23"/>
        <v>1999.9999999999998</v>
      </c>
      <c r="Y60" s="32">
        <f t="shared" si="23"/>
        <v>2222.2222222222222</v>
      </c>
      <c r="Z60" s="32">
        <f t="shared" si="23"/>
        <v>2111.1111111111109</v>
      </c>
      <c r="AA60" s="32">
        <f t="shared" si="23"/>
        <v>2111.1111111111109</v>
      </c>
      <c r="AB60" s="32">
        <f t="shared" si="23"/>
        <v>1888.8888888888887</v>
      </c>
      <c r="AC60" s="32">
        <f t="shared" si="23"/>
        <v>1888.8888888888887</v>
      </c>
      <c r="AD60" s="32">
        <f t="shared" si="23"/>
        <v>1777.7777777777776</v>
      </c>
      <c r="AE60" s="32">
        <f t="shared" si="23"/>
        <v>2333.3333333333335</v>
      </c>
      <c r="AF60" s="32">
        <f t="shared" si="23"/>
        <v>1888.8888888888887</v>
      </c>
      <c r="AG60" s="32">
        <f t="shared" si="23"/>
        <v>1888.8888888888887</v>
      </c>
      <c r="AH60" s="32">
        <f t="shared" si="23"/>
        <v>1888.8888888888887</v>
      </c>
      <c r="AI60" s="32">
        <f t="shared" si="23"/>
        <v>2222.2222222222222</v>
      </c>
      <c r="AJ60" s="32">
        <f t="shared" si="23"/>
        <v>2111.1111111111109</v>
      </c>
      <c r="AK60" s="32">
        <f t="shared" si="23"/>
        <v>2222.2222222222222</v>
      </c>
      <c r="AL60" s="32">
        <f t="shared" si="23"/>
        <v>1999.9999999999998</v>
      </c>
      <c r="AM60" s="32">
        <f t="shared" si="23"/>
        <v>2222.2222222222222</v>
      </c>
      <c r="AN60" s="32">
        <f t="shared" si="23"/>
        <v>1888.8888888888887</v>
      </c>
    </row>
    <row r="61" spans="1:47" ht="14.4" x14ac:dyDescent="0.3">
      <c r="B61" s="26"/>
      <c r="C61" s="26" t="s">
        <v>31</v>
      </c>
      <c r="D61" s="26"/>
      <c r="E61" s="32">
        <f t="shared" ref="E61:AN61" si="24">VLOOKUP($B57,Personal,6,0)*SUM(E58,E60)*1</f>
        <v>618.33333333333326</v>
      </c>
      <c r="F61" s="32">
        <f t="shared" si="24"/>
        <v>604.33333333333337</v>
      </c>
      <c r="G61" s="32">
        <f t="shared" si="24"/>
        <v>651</v>
      </c>
      <c r="H61" s="32">
        <f t="shared" si="24"/>
        <v>683.66666666666663</v>
      </c>
      <c r="I61" s="32">
        <f t="shared" si="24"/>
        <v>746.66666666666663</v>
      </c>
      <c r="J61" s="32">
        <f t="shared" si="24"/>
        <v>735</v>
      </c>
      <c r="K61" s="32">
        <f t="shared" si="24"/>
        <v>868.00000000000011</v>
      </c>
      <c r="L61" s="32">
        <f t="shared" si="24"/>
        <v>861</v>
      </c>
      <c r="M61" s="32">
        <f t="shared" si="24"/>
        <v>968.33333333333337</v>
      </c>
      <c r="N61" s="32">
        <f t="shared" si="24"/>
        <v>968.33333333333337</v>
      </c>
      <c r="O61" s="32">
        <f t="shared" si="24"/>
        <v>945</v>
      </c>
      <c r="P61" s="32">
        <f t="shared" si="24"/>
        <v>874.99999999999989</v>
      </c>
      <c r="Q61" s="32">
        <f t="shared" si="24"/>
        <v>968.33333333333337</v>
      </c>
      <c r="R61" s="32">
        <f t="shared" si="24"/>
        <v>898.33333333333326</v>
      </c>
      <c r="S61" s="32">
        <f t="shared" si="24"/>
        <v>991.66666666666674</v>
      </c>
      <c r="T61" s="32">
        <f t="shared" si="24"/>
        <v>921.66666666666663</v>
      </c>
      <c r="U61" s="32">
        <f t="shared" si="24"/>
        <v>921.66666666666663</v>
      </c>
      <c r="V61" s="32">
        <f t="shared" si="24"/>
        <v>921.66666666666663</v>
      </c>
      <c r="W61" s="32">
        <f t="shared" si="24"/>
        <v>1015.0000000000001</v>
      </c>
      <c r="X61" s="32">
        <f t="shared" si="24"/>
        <v>945</v>
      </c>
      <c r="Y61" s="32">
        <f t="shared" si="24"/>
        <v>991.66666666666674</v>
      </c>
      <c r="Z61" s="32">
        <f t="shared" si="24"/>
        <v>968.33333333333337</v>
      </c>
      <c r="AA61" s="32">
        <f t="shared" si="24"/>
        <v>968.33333333333337</v>
      </c>
      <c r="AB61" s="32">
        <f t="shared" si="24"/>
        <v>921.66666666666663</v>
      </c>
      <c r="AC61" s="32">
        <f t="shared" si="24"/>
        <v>921.66666666666663</v>
      </c>
      <c r="AD61" s="32">
        <f t="shared" si="24"/>
        <v>898.33333333333326</v>
      </c>
      <c r="AE61" s="32">
        <f t="shared" si="24"/>
        <v>1015.0000000000001</v>
      </c>
      <c r="AF61" s="32">
        <f t="shared" si="24"/>
        <v>921.66666666666663</v>
      </c>
      <c r="AG61" s="32">
        <f t="shared" si="24"/>
        <v>921.66666666666663</v>
      </c>
      <c r="AH61" s="32">
        <f t="shared" si="24"/>
        <v>921.66666666666663</v>
      </c>
      <c r="AI61" s="32">
        <f t="shared" si="24"/>
        <v>991.66666666666674</v>
      </c>
      <c r="AJ61" s="32">
        <f t="shared" si="24"/>
        <v>968.33333333333337</v>
      </c>
      <c r="AK61" s="32">
        <f t="shared" si="24"/>
        <v>991.66666666666674</v>
      </c>
      <c r="AL61" s="32">
        <f t="shared" si="24"/>
        <v>945</v>
      </c>
      <c r="AM61" s="32">
        <f t="shared" si="24"/>
        <v>991.66666666666674</v>
      </c>
      <c r="AN61" s="32">
        <f t="shared" si="24"/>
        <v>921.66666666666663</v>
      </c>
    </row>
    <row r="62" spans="1:47" ht="5.25" customHeight="1" x14ac:dyDescent="0.25">
      <c r="A62" s="4"/>
      <c r="B62" s="4"/>
      <c r="C62" s="4"/>
      <c r="D62" s="4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6"/>
      <c r="AP62" s="6"/>
      <c r="AQ62" s="6"/>
      <c r="AR62" s="6"/>
      <c r="AS62" s="6"/>
      <c r="AT62" s="6"/>
      <c r="AU62" s="6"/>
    </row>
    <row r="63" spans="1:47" ht="14.4" x14ac:dyDescent="0.3">
      <c r="B63" s="26" t="s">
        <v>35</v>
      </c>
      <c r="C63" s="26"/>
      <c r="D63" s="26"/>
      <c r="E63" s="31">
        <v>1</v>
      </c>
      <c r="F63" s="31">
        <v>1</v>
      </c>
      <c r="G63" s="31">
        <v>1</v>
      </c>
      <c r="H63" s="31">
        <v>1</v>
      </c>
      <c r="I63" s="31">
        <v>1</v>
      </c>
      <c r="J63" s="31">
        <v>1</v>
      </c>
      <c r="K63" s="31">
        <v>1</v>
      </c>
      <c r="L63" s="31">
        <v>1</v>
      </c>
      <c r="M63" s="31">
        <v>1</v>
      </c>
      <c r="N63" s="31">
        <v>1</v>
      </c>
      <c r="O63" s="31">
        <v>1</v>
      </c>
      <c r="P63" s="31">
        <v>1</v>
      </c>
      <c r="Q63" s="31">
        <v>1</v>
      </c>
      <c r="R63" s="31">
        <v>1</v>
      </c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7" ht="14.4" x14ac:dyDescent="0.3">
      <c r="C64" s="26" t="str">
        <f>VLOOKUP(B63,Personal,2,0)</f>
        <v>Assistenz</v>
      </c>
      <c r="D64" s="26"/>
      <c r="E64" s="32">
        <f t="shared" ref="E64:AN64" si="25">VLOOKUP($B63,Personal,3,0)*E63</f>
        <v>2200</v>
      </c>
      <c r="F64" s="32">
        <f t="shared" si="25"/>
        <v>2200</v>
      </c>
      <c r="G64" s="32">
        <f t="shared" si="25"/>
        <v>2200</v>
      </c>
      <c r="H64" s="32">
        <f t="shared" si="25"/>
        <v>2200</v>
      </c>
      <c r="I64" s="32">
        <f t="shared" si="25"/>
        <v>2200</v>
      </c>
      <c r="J64" s="32">
        <f t="shared" si="25"/>
        <v>2200</v>
      </c>
      <c r="K64" s="32">
        <f t="shared" si="25"/>
        <v>2200</v>
      </c>
      <c r="L64" s="32">
        <f t="shared" si="25"/>
        <v>2200</v>
      </c>
      <c r="M64" s="32">
        <f t="shared" si="25"/>
        <v>2200</v>
      </c>
      <c r="N64" s="32">
        <f t="shared" si="25"/>
        <v>2200</v>
      </c>
      <c r="O64" s="32">
        <f t="shared" si="25"/>
        <v>2200</v>
      </c>
      <c r="P64" s="32">
        <f t="shared" si="25"/>
        <v>2200</v>
      </c>
      <c r="Q64" s="32">
        <f t="shared" si="25"/>
        <v>2200</v>
      </c>
      <c r="R64" s="32">
        <f t="shared" si="25"/>
        <v>2200</v>
      </c>
      <c r="S64" s="32">
        <f t="shared" si="25"/>
        <v>0</v>
      </c>
      <c r="T64" s="32">
        <f t="shared" si="25"/>
        <v>0</v>
      </c>
      <c r="U64" s="32">
        <f t="shared" si="25"/>
        <v>0</v>
      </c>
      <c r="V64" s="32">
        <f t="shared" si="25"/>
        <v>0</v>
      </c>
      <c r="W64" s="32">
        <f t="shared" si="25"/>
        <v>0</v>
      </c>
      <c r="X64" s="32">
        <f t="shared" si="25"/>
        <v>0</v>
      </c>
      <c r="Y64" s="32">
        <f t="shared" si="25"/>
        <v>0</v>
      </c>
      <c r="Z64" s="32">
        <f t="shared" si="25"/>
        <v>0</v>
      </c>
      <c r="AA64" s="32">
        <f t="shared" si="25"/>
        <v>0</v>
      </c>
      <c r="AB64" s="32">
        <f t="shared" si="25"/>
        <v>0</v>
      </c>
      <c r="AC64" s="32">
        <f t="shared" si="25"/>
        <v>0</v>
      </c>
      <c r="AD64" s="32">
        <f t="shared" si="25"/>
        <v>0</v>
      </c>
      <c r="AE64" s="32">
        <f t="shared" si="25"/>
        <v>0</v>
      </c>
      <c r="AF64" s="32">
        <f t="shared" si="25"/>
        <v>0</v>
      </c>
      <c r="AG64" s="32">
        <f t="shared" si="25"/>
        <v>0</v>
      </c>
      <c r="AH64" s="32">
        <f t="shared" si="25"/>
        <v>0</v>
      </c>
      <c r="AI64" s="32">
        <f t="shared" si="25"/>
        <v>0</v>
      </c>
      <c r="AJ64" s="32">
        <f t="shared" si="25"/>
        <v>0</v>
      </c>
      <c r="AK64" s="32">
        <f t="shared" si="25"/>
        <v>0</v>
      </c>
      <c r="AL64" s="32">
        <f t="shared" si="25"/>
        <v>0</v>
      </c>
      <c r="AM64" s="32">
        <f t="shared" si="25"/>
        <v>0</v>
      </c>
      <c r="AN64" s="32">
        <f t="shared" si="25"/>
        <v>0</v>
      </c>
    </row>
    <row r="65" spans="1:47" ht="14.4" x14ac:dyDescent="0.3">
      <c r="C65" s="26" t="s">
        <v>29</v>
      </c>
      <c r="D65" s="26"/>
      <c r="E65" s="32">
        <f t="shared" ref="E65:AN65" si="26">VLOOKUP($B63,Personal,5,0)*E$6*E63*E$33</f>
        <v>0</v>
      </c>
      <c r="F65" s="32">
        <f t="shared" si="26"/>
        <v>0</v>
      </c>
      <c r="G65" s="32">
        <f t="shared" si="26"/>
        <v>0</v>
      </c>
      <c r="H65" s="32">
        <f t="shared" si="26"/>
        <v>0</v>
      </c>
      <c r="I65" s="32">
        <f t="shared" si="26"/>
        <v>0</v>
      </c>
      <c r="J65" s="32">
        <f t="shared" si="26"/>
        <v>0</v>
      </c>
      <c r="K65" s="32">
        <f t="shared" si="26"/>
        <v>0</v>
      </c>
      <c r="L65" s="32">
        <f t="shared" si="26"/>
        <v>0</v>
      </c>
      <c r="M65" s="32">
        <f t="shared" si="26"/>
        <v>0</v>
      </c>
      <c r="N65" s="32">
        <f t="shared" si="26"/>
        <v>0</v>
      </c>
      <c r="O65" s="32">
        <f t="shared" si="26"/>
        <v>0</v>
      </c>
      <c r="P65" s="32">
        <f t="shared" si="26"/>
        <v>0</v>
      </c>
      <c r="Q65" s="32">
        <f t="shared" si="26"/>
        <v>0</v>
      </c>
      <c r="R65" s="32">
        <f t="shared" si="26"/>
        <v>0</v>
      </c>
      <c r="S65" s="32">
        <f t="shared" si="26"/>
        <v>0</v>
      </c>
      <c r="T65" s="32">
        <f t="shared" si="26"/>
        <v>0</v>
      </c>
      <c r="U65" s="32">
        <f t="shared" si="26"/>
        <v>0</v>
      </c>
      <c r="V65" s="32">
        <f t="shared" si="26"/>
        <v>0</v>
      </c>
      <c r="W65" s="32">
        <f t="shared" si="26"/>
        <v>0</v>
      </c>
      <c r="X65" s="32">
        <f t="shared" si="26"/>
        <v>0</v>
      </c>
      <c r="Y65" s="32">
        <f t="shared" si="26"/>
        <v>0</v>
      </c>
      <c r="Z65" s="32">
        <f t="shared" si="26"/>
        <v>0</v>
      </c>
      <c r="AA65" s="32">
        <f t="shared" si="26"/>
        <v>0</v>
      </c>
      <c r="AB65" s="32">
        <f t="shared" si="26"/>
        <v>0</v>
      </c>
      <c r="AC65" s="32">
        <f t="shared" si="26"/>
        <v>0</v>
      </c>
      <c r="AD65" s="32">
        <f t="shared" si="26"/>
        <v>0</v>
      </c>
      <c r="AE65" s="32">
        <f t="shared" si="26"/>
        <v>0</v>
      </c>
      <c r="AF65" s="32">
        <f t="shared" si="26"/>
        <v>0</v>
      </c>
      <c r="AG65" s="32">
        <f t="shared" si="26"/>
        <v>0</v>
      </c>
      <c r="AH65" s="32">
        <f t="shared" si="26"/>
        <v>0</v>
      </c>
      <c r="AI65" s="32">
        <f t="shared" si="26"/>
        <v>0</v>
      </c>
      <c r="AJ65" s="32">
        <f t="shared" si="26"/>
        <v>0</v>
      </c>
      <c r="AK65" s="32">
        <f t="shared" si="26"/>
        <v>0</v>
      </c>
      <c r="AL65" s="32">
        <f t="shared" si="26"/>
        <v>0</v>
      </c>
      <c r="AM65" s="32">
        <f t="shared" si="26"/>
        <v>0</v>
      </c>
      <c r="AN65" s="32">
        <f t="shared" si="26"/>
        <v>0</v>
      </c>
    </row>
    <row r="66" spans="1:47" ht="14.4" x14ac:dyDescent="0.3">
      <c r="C66" s="26" t="s">
        <v>30</v>
      </c>
      <c r="D66" s="26"/>
      <c r="E66" s="32">
        <f t="shared" ref="E66:AN66" si="27">IF(VLOOKUP($B63,Personal,5,0)=0,0,VLOOKUP($B63,Personal,4,0)*(E65*12)/VLOOKUP($B63,Personal,5,0)*E63)</f>
        <v>0</v>
      </c>
      <c r="F66" s="32">
        <f t="shared" si="27"/>
        <v>0</v>
      </c>
      <c r="G66" s="32">
        <f t="shared" si="27"/>
        <v>0</v>
      </c>
      <c r="H66" s="32">
        <f t="shared" si="27"/>
        <v>0</v>
      </c>
      <c r="I66" s="32">
        <f t="shared" si="27"/>
        <v>0</v>
      </c>
      <c r="J66" s="32">
        <f t="shared" si="27"/>
        <v>0</v>
      </c>
      <c r="K66" s="32">
        <f t="shared" si="27"/>
        <v>0</v>
      </c>
      <c r="L66" s="32">
        <f t="shared" si="27"/>
        <v>0</v>
      </c>
      <c r="M66" s="32">
        <f t="shared" si="27"/>
        <v>0</v>
      </c>
      <c r="N66" s="32">
        <f t="shared" si="27"/>
        <v>0</v>
      </c>
      <c r="O66" s="32">
        <f t="shared" si="27"/>
        <v>0</v>
      </c>
      <c r="P66" s="32">
        <f t="shared" si="27"/>
        <v>0</v>
      </c>
      <c r="Q66" s="32">
        <f t="shared" si="27"/>
        <v>0</v>
      </c>
      <c r="R66" s="32">
        <f t="shared" si="27"/>
        <v>0</v>
      </c>
      <c r="S66" s="32">
        <f t="shared" si="27"/>
        <v>0</v>
      </c>
      <c r="T66" s="32">
        <f t="shared" si="27"/>
        <v>0</v>
      </c>
      <c r="U66" s="32">
        <f t="shared" si="27"/>
        <v>0</v>
      </c>
      <c r="V66" s="32">
        <f t="shared" si="27"/>
        <v>0</v>
      </c>
      <c r="W66" s="32">
        <f t="shared" si="27"/>
        <v>0</v>
      </c>
      <c r="X66" s="32">
        <f t="shared" si="27"/>
        <v>0</v>
      </c>
      <c r="Y66" s="32">
        <f t="shared" si="27"/>
        <v>0</v>
      </c>
      <c r="Z66" s="32">
        <f t="shared" si="27"/>
        <v>0</v>
      </c>
      <c r="AA66" s="32">
        <f t="shared" si="27"/>
        <v>0</v>
      </c>
      <c r="AB66" s="32">
        <f t="shared" si="27"/>
        <v>0</v>
      </c>
      <c r="AC66" s="32">
        <f t="shared" si="27"/>
        <v>0</v>
      </c>
      <c r="AD66" s="32">
        <f t="shared" si="27"/>
        <v>0</v>
      </c>
      <c r="AE66" s="32">
        <f t="shared" si="27"/>
        <v>0</v>
      </c>
      <c r="AF66" s="32">
        <f t="shared" si="27"/>
        <v>0</v>
      </c>
      <c r="AG66" s="32">
        <f t="shared" si="27"/>
        <v>0</v>
      </c>
      <c r="AH66" s="32">
        <f t="shared" si="27"/>
        <v>0</v>
      </c>
      <c r="AI66" s="32">
        <f t="shared" si="27"/>
        <v>0</v>
      </c>
      <c r="AJ66" s="32">
        <f t="shared" si="27"/>
        <v>0</v>
      </c>
      <c r="AK66" s="32">
        <f t="shared" si="27"/>
        <v>0</v>
      </c>
      <c r="AL66" s="32">
        <f t="shared" si="27"/>
        <v>0</v>
      </c>
      <c r="AM66" s="32">
        <f t="shared" si="27"/>
        <v>0</v>
      </c>
      <c r="AN66" s="32">
        <f t="shared" si="27"/>
        <v>0</v>
      </c>
    </row>
    <row r="67" spans="1:47" ht="14.4" x14ac:dyDescent="0.3">
      <c r="B67" s="26"/>
      <c r="C67" s="26" t="s">
        <v>31</v>
      </c>
      <c r="D67" s="26"/>
      <c r="E67" s="32">
        <f t="shared" ref="E67:AN67" si="28">VLOOKUP($B63,Personal,6,0)*SUM(E64,E66)*1</f>
        <v>462</v>
      </c>
      <c r="F67" s="32">
        <f t="shared" si="28"/>
        <v>462</v>
      </c>
      <c r="G67" s="32">
        <f t="shared" si="28"/>
        <v>462</v>
      </c>
      <c r="H67" s="32">
        <f t="shared" si="28"/>
        <v>462</v>
      </c>
      <c r="I67" s="32">
        <f t="shared" si="28"/>
        <v>462</v>
      </c>
      <c r="J67" s="32">
        <f t="shared" si="28"/>
        <v>462</v>
      </c>
      <c r="K67" s="32">
        <f t="shared" si="28"/>
        <v>462</v>
      </c>
      <c r="L67" s="32">
        <f t="shared" si="28"/>
        <v>462</v>
      </c>
      <c r="M67" s="32">
        <f t="shared" si="28"/>
        <v>462</v>
      </c>
      <c r="N67" s="32">
        <f t="shared" si="28"/>
        <v>462</v>
      </c>
      <c r="O67" s="32">
        <f t="shared" si="28"/>
        <v>462</v>
      </c>
      <c r="P67" s="32">
        <f t="shared" si="28"/>
        <v>462</v>
      </c>
      <c r="Q67" s="32">
        <f t="shared" si="28"/>
        <v>462</v>
      </c>
      <c r="R67" s="32">
        <f t="shared" si="28"/>
        <v>462</v>
      </c>
      <c r="S67" s="32">
        <f t="shared" si="28"/>
        <v>0</v>
      </c>
      <c r="T67" s="32">
        <f t="shared" si="28"/>
        <v>0</v>
      </c>
      <c r="U67" s="32">
        <f t="shared" si="28"/>
        <v>0</v>
      </c>
      <c r="V67" s="32">
        <f t="shared" si="28"/>
        <v>0</v>
      </c>
      <c r="W67" s="32">
        <f t="shared" si="28"/>
        <v>0</v>
      </c>
      <c r="X67" s="32">
        <f t="shared" si="28"/>
        <v>0</v>
      </c>
      <c r="Y67" s="32">
        <f t="shared" si="28"/>
        <v>0</v>
      </c>
      <c r="Z67" s="32">
        <f t="shared" si="28"/>
        <v>0</v>
      </c>
      <c r="AA67" s="32">
        <f t="shared" si="28"/>
        <v>0</v>
      </c>
      <c r="AB67" s="32">
        <f t="shared" si="28"/>
        <v>0</v>
      </c>
      <c r="AC67" s="32">
        <f t="shared" si="28"/>
        <v>0</v>
      </c>
      <c r="AD67" s="32">
        <f t="shared" si="28"/>
        <v>0</v>
      </c>
      <c r="AE67" s="32">
        <f t="shared" si="28"/>
        <v>0</v>
      </c>
      <c r="AF67" s="32">
        <f t="shared" si="28"/>
        <v>0</v>
      </c>
      <c r="AG67" s="32">
        <f t="shared" si="28"/>
        <v>0</v>
      </c>
      <c r="AH67" s="32">
        <f t="shared" si="28"/>
        <v>0</v>
      </c>
      <c r="AI67" s="32">
        <f t="shared" si="28"/>
        <v>0</v>
      </c>
      <c r="AJ67" s="32">
        <f t="shared" si="28"/>
        <v>0</v>
      </c>
      <c r="AK67" s="32">
        <f t="shared" si="28"/>
        <v>0</v>
      </c>
      <c r="AL67" s="32">
        <f t="shared" si="28"/>
        <v>0</v>
      </c>
      <c r="AM67" s="32">
        <f t="shared" si="28"/>
        <v>0</v>
      </c>
      <c r="AN67" s="32">
        <f t="shared" si="28"/>
        <v>0</v>
      </c>
    </row>
    <row r="68" spans="1:47" ht="5.25" customHeight="1" x14ac:dyDescent="0.25">
      <c r="A68" s="4"/>
      <c r="B68" s="4"/>
      <c r="C68" s="4"/>
      <c r="D68" s="4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6"/>
      <c r="AP68" s="6"/>
      <c r="AQ68" s="6"/>
      <c r="AR68" s="6"/>
      <c r="AS68" s="6"/>
      <c r="AT68" s="6"/>
      <c r="AU68" s="6"/>
    </row>
    <row r="69" spans="1:47" s="13" customFormat="1" ht="14.4" x14ac:dyDescent="0.3">
      <c r="A69" s="13" t="s">
        <v>36</v>
      </c>
      <c r="E69" s="14">
        <f t="shared" ref="E69:AN69" si="29">SUM(E70:E92)</f>
        <v>10100</v>
      </c>
      <c r="F69" s="14">
        <f t="shared" si="29"/>
        <v>10100</v>
      </c>
      <c r="G69" s="14">
        <f t="shared" si="29"/>
        <v>10100</v>
      </c>
      <c r="H69" s="14">
        <f t="shared" si="29"/>
        <v>10100</v>
      </c>
      <c r="I69" s="14">
        <f t="shared" si="29"/>
        <v>10100</v>
      </c>
      <c r="J69" s="14">
        <f t="shared" si="29"/>
        <v>10100</v>
      </c>
      <c r="K69" s="14">
        <f t="shared" si="29"/>
        <v>10100</v>
      </c>
      <c r="L69" s="14">
        <f t="shared" si="29"/>
        <v>10100</v>
      </c>
      <c r="M69" s="14">
        <f t="shared" si="29"/>
        <v>10100</v>
      </c>
      <c r="N69" s="14">
        <f t="shared" si="29"/>
        <v>10100</v>
      </c>
      <c r="O69" s="14">
        <f t="shared" si="29"/>
        <v>10100</v>
      </c>
      <c r="P69" s="14">
        <f t="shared" si="29"/>
        <v>10100</v>
      </c>
      <c r="Q69" s="14">
        <f t="shared" si="29"/>
        <v>10100</v>
      </c>
      <c r="R69" s="14">
        <f t="shared" si="29"/>
        <v>10100</v>
      </c>
      <c r="S69" s="14">
        <f t="shared" si="29"/>
        <v>10100</v>
      </c>
      <c r="T69" s="14">
        <f t="shared" si="29"/>
        <v>10100</v>
      </c>
      <c r="U69" s="14">
        <f t="shared" si="29"/>
        <v>10100</v>
      </c>
      <c r="V69" s="14">
        <f t="shared" si="29"/>
        <v>10100</v>
      </c>
      <c r="W69" s="14">
        <f t="shared" si="29"/>
        <v>10100</v>
      </c>
      <c r="X69" s="14">
        <f t="shared" si="29"/>
        <v>10100</v>
      </c>
      <c r="Y69" s="14">
        <f t="shared" si="29"/>
        <v>10100</v>
      </c>
      <c r="Z69" s="14">
        <f t="shared" si="29"/>
        <v>10100</v>
      </c>
      <c r="AA69" s="14">
        <f t="shared" si="29"/>
        <v>10100</v>
      </c>
      <c r="AB69" s="14">
        <f t="shared" si="29"/>
        <v>10100</v>
      </c>
      <c r="AC69" s="14">
        <f t="shared" si="29"/>
        <v>10100</v>
      </c>
      <c r="AD69" s="14">
        <f t="shared" si="29"/>
        <v>10100</v>
      </c>
      <c r="AE69" s="14">
        <f t="shared" si="29"/>
        <v>10100</v>
      </c>
      <c r="AF69" s="14">
        <f t="shared" si="29"/>
        <v>10100</v>
      </c>
      <c r="AG69" s="14">
        <f t="shared" si="29"/>
        <v>10100</v>
      </c>
      <c r="AH69" s="14">
        <f t="shared" si="29"/>
        <v>10100</v>
      </c>
      <c r="AI69" s="14">
        <f t="shared" si="29"/>
        <v>10100</v>
      </c>
      <c r="AJ69" s="14">
        <f t="shared" si="29"/>
        <v>10100</v>
      </c>
      <c r="AK69" s="14">
        <f t="shared" si="29"/>
        <v>10100</v>
      </c>
      <c r="AL69" s="14">
        <f t="shared" si="29"/>
        <v>10100</v>
      </c>
      <c r="AM69" s="14">
        <f t="shared" si="29"/>
        <v>10100</v>
      </c>
      <c r="AN69" s="14">
        <f t="shared" si="29"/>
        <v>10100</v>
      </c>
    </row>
    <row r="70" spans="1:47" x14ac:dyDescent="0.25">
      <c r="B70" t="s">
        <v>37</v>
      </c>
      <c r="E70" s="14">
        <v>2000</v>
      </c>
      <c r="F70" s="14">
        <f t="shared" ref="F70:AN71" si="30">E70</f>
        <v>2000</v>
      </c>
      <c r="G70" s="14">
        <f t="shared" si="30"/>
        <v>2000</v>
      </c>
      <c r="H70" s="14">
        <f t="shared" si="30"/>
        <v>2000</v>
      </c>
      <c r="I70" s="14">
        <f t="shared" si="30"/>
        <v>2000</v>
      </c>
      <c r="J70" s="14">
        <f t="shared" si="30"/>
        <v>2000</v>
      </c>
      <c r="K70" s="14">
        <f t="shared" si="30"/>
        <v>2000</v>
      </c>
      <c r="L70" s="14">
        <f t="shared" si="30"/>
        <v>2000</v>
      </c>
      <c r="M70" s="14">
        <f t="shared" si="30"/>
        <v>2000</v>
      </c>
      <c r="N70" s="14">
        <f t="shared" si="30"/>
        <v>2000</v>
      </c>
      <c r="O70" s="14">
        <f t="shared" si="30"/>
        <v>2000</v>
      </c>
      <c r="P70" s="14">
        <f t="shared" si="30"/>
        <v>2000</v>
      </c>
      <c r="Q70" s="14">
        <f t="shared" si="30"/>
        <v>2000</v>
      </c>
      <c r="R70" s="14">
        <f t="shared" si="30"/>
        <v>2000</v>
      </c>
      <c r="S70" s="14">
        <f t="shared" si="30"/>
        <v>2000</v>
      </c>
      <c r="T70" s="14">
        <f t="shared" si="30"/>
        <v>2000</v>
      </c>
      <c r="U70" s="14">
        <f t="shared" si="30"/>
        <v>2000</v>
      </c>
      <c r="V70" s="14">
        <f t="shared" si="30"/>
        <v>2000</v>
      </c>
      <c r="W70" s="14">
        <f t="shared" si="30"/>
        <v>2000</v>
      </c>
      <c r="X70" s="14">
        <f t="shared" si="30"/>
        <v>2000</v>
      </c>
      <c r="Y70" s="14">
        <f t="shared" si="30"/>
        <v>2000</v>
      </c>
      <c r="Z70" s="14">
        <f t="shared" si="30"/>
        <v>2000</v>
      </c>
      <c r="AA70" s="14">
        <f t="shared" si="30"/>
        <v>2000</v>
      </c>
      <c r="AB70" s="14">
        <f t="shared" si="30"/>
        <v>2000</v>
      </c>
      <c r="AC70" s="14">
        <f t="shared" si="30"/>
        <v>2000</v>
      </c>
      <c r="AD70" s="14">
        <f t="shared" si="30"/>
        <v>2000</v>
      </c>
      <c r="AE70" s="14">
        <f t="shared" si="30"/>
        <v>2000</v>
      </c>
      <c r="AF70" s="14">
        <f t="shared" si="30"/>
        <v>2000</v>
      </c>
      <c r="AG70" s="14">
        <f t="shared" si="30"/>
        <v>2000</v>
      </c>
      <c r="AH70" s="14">
        <f t="shared" si="30"/>
        <v>2000</v>
      </c>
      <c r="AI70" s="14">
        <f t="shared" si="30"/>
        <v>2000</v>
      </c>
      <c r="AJ70" s="14">
        <f t="shared" si="30"/>
        <v>2000</v>
      </c>
      <c r="AK70" s="14">
        <f t="shared" si="30"/>
        <v>2000</v>
      </c>
      <c r="AL70" s="14">
        <f t="shared" si="30"/>
        <v>2000</v>
      </c>
      <c r="AM70" s="14">
        <f t="shared" si="30"/>
        <v>2000</v>
      </c>
      <c r="AN70" s="14">
        <f t="shared" si="30"/>
        <v>2000</v>
      </c>
    </row>
    <row r="71" spans="1:47" x14ac:dyDescent="0.25">
      <c r="B71" t="s">
        <v>38</v>
      </c>
      <c r="E71" s="14">
        <v>200</v>
      </c>
      <c r="F71" s="14">
        <f t="shared" si="30"/>
        <v>200</v>
      </c>
      <c r="G71" s="14">
        <f t="shared" si="30"/>
        <v>200</v>
      </c>
      <c r="H71" s="14">
        <f t="shared" si="30"/>
        <v>200</v>
      </c>
      <c r="I71" s="14">
        <f t="shared" si="30"/>
        <v>200</v>
      </c>
      <c r="J71" s="14">
        <f t="shared" si="30"/>
        <v>200</v>
      </c>
      <c r="K71" s="14">
        <f t="shared" si="30"/>
        <v>200</v>
      </c>
      <c r="L71" s="14">
        <f t="shared" si="30"/>
        <v>200</v>
      </c>
      <c r="M71" s="14">
        <f t="shared" si="30"/>
        <v>200</v>
      </c>
      <c r="N71" s="14">
        <f t="shared" si="30"/>
        <v>200</v>
      </c>
      <c r="O71" s="14">
        <f t="shared" si="30"/>
        <v>200</v>
      </c>
      <c r="P71" s="14">
        <f t="shared" si="30"/>
        <v>200</v>
      </c>
      <c r="Q71" s="14">
        <f t="shared" si="30"/>
        <v>200</v>
      </c>
      <c r="R71" s="14">
        <f t="shared" si="30"/>
        <v>200</v>
      </c>
      <c r="S71" s="14">
        <f t="shared" si="30"/>
        <v>200</v>
      </c>
      <c r="T71" s="14">
        <f t="shared" si="30"/>
        <v>200</v>
      </c>
      <c r="U71" s="14">
        <f t="shared" si="30"/>
        <v>200</v>
      </c>
      <c r="V71" s="14">
        <f t="shared" si="30"/>
        <v>200</v>
      </c>
      <c r="W71" s="14">
        <f t="shared" si="30"/>
        <v>200</v>
      </c>
      <c r="X71" s="14">
        <f t="shared" si="30"/>
        <v>200</v>
      </c>
      <c r="Y71" s="14">
        <f t="shared" si="30"/>
        <v>200</v>
      </c>
      <c r="Z71" s="14">
        <f t="shared" si="30"/>
        <v>200</v>
      </c>
      <c r="AA71" s="14">
        <f t="shared" si="30"/>
        <v>200</v>
      </c>
      <c r="AB71" s="14">
        <f t="shared" si="30"/>
        <v>200</v>
      </c>
      <c r="AC71" s="14">
        <f t="shared" si="30"/>
        <v>200</v>
      </c>
      <c r="AD71" s="14">
        <f t="shared" si="30"/>
        <v>200</v>
      </c>
      <c r="AE71" s="14">
        <f t="shared" si="30"/>
        <v>200</v>
      </c>
      <c r="AF71" s="14">
        <f t="shared" si="30"/>
        <v>200</v>
      </c>
      <c r="AG71" s="14">
        <f t="shared" si="30"/>
        <v>200</v>
      </c>
      <c r="AH71" s="14">
        <f t="shared" si="30"/>
        <v>200</v>
      </c>
      <c r="AI71" s="14">
        <f t="shared" si="30"/>
        <v>200</v>
      </c>
      <c r="AJ71" s="14">
        <f t="shared" si="30"/>
        <v>200</v>
      </c>
      <c r="AK71" s="14">
        <f t="shared" si="30"/>
        <v>200</v>
      </c>
      <c r="AL71" s="14">
        <f t="shared" si="30"/>
        <v>200</v>
      </c>
      <c r="AM71" s="14">
        <f t="shared" si="30"/>
        <v>200</v>
      </c>
      <c r="AN71" s="14">
        <f t="shared" si="30"/>
        <v>200</v>
      </c>
    </row>
    <row r="72" spans="1:47" x14ac:dyDescent="0.25">
      <c r="B72" t="s">
        <v>39</v>
      </c>
      <c r="E72" s="33"/>
    </row>
    <row r="73" spans="1:47" ht="12.75" customHeight="1" x14ac:dyDescent="0.25">
      <c r="E73" s="33"/>
    </row>
    <row r="74" spans="1:47" x14ac:dyDescent="0.25">
      <c r="E74" s="33"/>
    </row>
    <row r="75" spans="1:47" x14ac:dyDescent="0.25">
      <c r="B75" s="34" t="s">
        <v>40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  <c r="AF75" s="33">
        <v>0</v>
      </c>
      <c r="AG75" s="33">
        <v>0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0</v>
      </c>
      <c r="AN75" s="33">
        <v>0</v>
      </c>
    </row>
    <row r="76" spans="1:47" x14ac:dyDescent="0.25">
      <c r="B76" s="34" t="s">
        <v>41</v>
      </c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</row>
    <row r="77" spans="1:47" x14ac:dyDescent="0.25">
      <c r="B77" s="34" t="s">
        <v>42</v>
      </c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</row>
    <row r="78" spans="1:47" x14ac:dyDescent="0.25">
      <c r="B78" s="34" t="s">
        <v>43</v>
      </c>
      <c r="E78" s="33">
        <v>1000</v>
      </c>
      <c r="F78" s="33">
        <v>1000</v>
      </c>
      <c r="G78" s="33">
        <v>1000</v>
      </c>
      <c r="H78" s="33">
        <v>1000</v>
      </c>
      <c r="I78" s="33">
        <v>1000</v>
      </c>
      <c r="J78" s="33">
        <v>1000</v>
      </c>
      <c r="K78" s="33">
        <v>1000</v>
      </c>
      <c r="L78" s="33">
        <v>1000</v>
      </c>
      <c r="M78" s="33">
        <v>1000</v>
      </c>
      <c r="N78" s="33">
        <v>1000</v>
      </c>
      <c r="O78" s="33">
        <v>1000</v>
      </c>
      <c r="P78" s="33">
        <v>1000</v>
      </c>
      <c r="Q78" s="33">
        <v>1000</v>
      </c>
      <c r="R78" s="33">
        <v>1000</v>
      </c>
      <c r="S78" s="33">
        <v>1000</v>
      </c>
      <c r="T78" s="33">
        <v>1000</v>
      </c>
      <c r="U78" s="33">
        <v>1000</v>
      </c>
      <c r="V78" s="33">
        <v>1000</v>
      </c>
      <c r="W78" s="33">
        <v>1000</v>
      </c>
      <c r="X78" s="33">
        <v>1000</v>
      </c>
      <c r="Y78" s="33">
        <v>1000</v>
      </c>
      <c r="Z78" s="33">
        <v>1000</v>
      </c>
      <c r="AA78" s="33">
        <v>1000</v>
      </c>
      <c r="AB78" s="33">
        <v>1000</v>
      </c>
      <c r="AC78" s="33">
        <v>1000</v>
      </c>
      <c r="AD78" s="33">
        <v>1000</v>
      </c>
      <c r="AE78" s="33">
        <v>1000</v>
      </c>
      <c r="AF78" s="33">
        <v>1000</v>
      </c>
      <c r="AG78" s="33">
        <v>1000</v>
      </c>
      <c r="AH78" s="33">
        <v>1000</v>
      </c>
      <c r="AI78" s="33">
        <v>1000</v>
      </c>
      <c r="AJ78" s="33">
        <v>1000</v>
      </c>
      <c r="AK78" s="33">
        <v>1000</v>
      </c>
      <c r="AL78" s="33">
        <v>1000</v>
      </c>
      <c r="AM78" s="33">
        <v>1000</v>
      </c>
      <c r="AN78" s="33">
        <v>1000</v>
      </c>
    </row>
    <row r="79" spans="1:47" x14ac:dyDescent="0.25">
      <c r="B79" s="34" t="s">
        <v>44</v>
      </c>
      <c r="E79" s="33">
        <v>600</v>
      </c>
      <c r="F79" s="33">
        <v>600</v>
      </c>
      <c r="G79" s="33">
        <v>600</v>
      </c>
      <c r="H79" s="33">
        <v>600</v>
      </c>
      <c r="I79" s="33">
        <v>600</v>
      </c>
      <c r="J79" s="33">
        <v>600</v>
      </c>
      <c r="K79" s="33">
        <v>600</v>
      </c>
      <c r="L79" s="33">
        <v>600</v>
      </c>
      <c r="M79" s="33">
        <v>600</v>
      </c>
      <c r="N79" s="33">
        <v>600</v>
      </c>
      <c r="O79" s="33">
        <v>600</v>
      </c>
      <c r="P79" s="33">
        <v>600</v>
      </c>
      <c r="Q79" s="33">
        <v>600</v>
      </c>
      <c r="R79" s="33">
        <v>600</v>
      </c>
      <c r="S79" s="33">
        <v>600</v>
      </c>
      <c r="T79" s="33">
        <v>600</v>
      </c>
      <c r="U79" s="33">
        <v>600</v>
      </c>
      <c r="V79" s="33">
        <v>600</v>
      </c>
      <c r="W79" s="33">
        <v>600</v>
      </c>
      <c r="X79" s="33">
        <v>600</v>
      </c>
      <c r="Y79" s="33">
        <v>600</v>
      </c>
      <c r="Z79" s="33">
        <v>600</v>
      </c>
      <c r="AA79" s="33">
        <v>600</v>
      </c>
      <c r="AB79" s="33">
        <v>600</v>
      </c>
      <c r="AC79" s="33">
        <v>600</v>
      </c>
      <c r="AD79" s="33">
        <v>600</v>
      </c>
      <c r="AE79" s="33">
        <v>600</v>
      </c>
      <c r="AF79" s="33">
        <v>600</v>
      </c>
      <c r="AG79" s="33">
        <v>600</v>
      </c>
      <c r="AH79" s="33">
        <v>600</v>
      </c>
      <c r="AI79" s="33">
        <v>600</v>
      </c>
      <c r="AJ79" s="33">
        <v>600</v>
      </c>
      <c r="AK79" s="33">
        <v>600</v>
      </c>
      <c r="AL79" s="33">
        <v>600</v>
      </c>
      <c r="AM79" s="33">
        <v>600</v>
      </c>
      <c r="AN79" s="33">
        <v>600</v>
      </c>
    </row>
    <row r="80" spans="1:47" x14ac:dyDescent="0.25">
      <c r="B80" s="34" t="s">
        <v>45</v>
      </c>
      <c r="E80" s="33">
        <v>450</v>
      </c>
      <c r="F80" s="33">
        <v>450</v>
      </c>
      <c r="G80" s="33">
        <v>450</v>
      </c>
      <c r="H80" s="33">
        <v>450</v>
      </c>
      <c r="I80" s="33">
        <v>450</v>
      </c>
      <c r="J80" s="33">
        <v>450</v>
      </c>
      <c r="K80" s="33">
        <v>450</v>
      </c>
      <c r="L80" s="33">
        <v>450</v>
      </c>
      <c r="M80" s="33">
        <v>450</v>
      </c>
      <c r="N80" s="33">
        <v>450</v>
      </c>
      <c r="O80" s="33">
        <v>450</v>
      </c>
      <c r="P80" s="33">
        <v>450</v>
      </c>
      <c r="Q80" s="33">
        <v>450</v>
      </c>
      <c r="R80" s="33">
        <v>450</v>
      </c>
      <c r="S80" s="33">
        <v>450</v>
      </c>
      <c r="T80" s="33">
        <v>450</v>
      </c>
      <c r="U80" s="33">
        <v>450</v>
      </c>
      <c r="V80" s="33">
        <v>450</v>
      </c>
      <c r="W80" s="33">
        <v>450</v>
      </c>
      <c r="X80" s="33">
        <v>450</v>
      </c>
      <c r="Y80" s="33">
        <v>450</v>
      </c>
      <c r="Z80" s="33">
        <v>450</v>
      </c>
      <c r="AA80" s="33">
        <v>450</v>
      </c>
      <c r="AB80" s="33">
        <v>450</v>
      </c>
      <c r="AC80" s="33">
        <v>450</v>
      </c>
      <c r="AD80" s="33">
        <v>450</v>
      </c>
      <c r="AE80" s="33">
        <v>450</v>
      </c>
      <c r="AF80" s="33">
        <v>450</v>
      </c>
      <c r="AG80" s="33">
        <v>450</v>
      </c>
      <c r="AH80" s="33">
        <v>450</v>
      </c>
      <c r="AI80" s="33">
        <v>450</v>
      </c>
      <c r="AJ80" s="33">
        <v>450</v>
      </c>
      <c r="AK80" s="33">
        <v>450</v>
      </c>
      <c r="AL80" s="33">
        <v>450</v>
      </c>
      <c r="AM80" s="33">
        <v>450</v>
      </c>
      <c r="AN80" s="33">
        <v>450</v>
      </c>
    </row>
    <row r="81" spans="2:40" x14ac:dyDescent="0.25">
      <c r="B81" s="34" t="s">
        <v>46</v>
      </c>
      <c r="E81" s="33">
        <v>50</v>
      </c>
      <c r="F81" s="33">
        <v>50</v>
      </c>
      <c r="G81" s="33">
        <v>50</v>
      </c>
      <c r="H81" s="33">
        <v>50</v>
      </c>
      <c r="I81" s="33">
        <v>50</v>
      </c>
      <c r="J81" s="33">
        <v>50</v>
      </c>
      <c r="K81" s="33">
        <v>50</v>
      </c>
      <c r="L81" s="33">
        <v>50</v>
      </c>
      <c r="M81" s="33">
        <v>50</v>
      </c>
      <c r="N81" s="33">
        <v>50</v>
      </c>
      <c r="O81" s="33">
        <v>50</v>
      </c>
      <c r="P81" s="33">
        <v>50</v>
      </c>
      <c r="Q81" s="33">
        <v>50</v>
      </c>
      <c r="R81" s="33">
        <v>50</v>
      </c>
      <c r="S81" s="33">
        <v>50</v>
      </c>
      <c r="T81" s="33">
        <v>50</v>
      </c>
      <c r="U81" s="33">
        <v>50</v>
      </c>
      <c r="V81" s="33">
        <v>50</v>
      </c>
      <c r="W81" s="33">
        <v>50</v>
      </c>
      <c r="X81" s="33">
        <v>50</v>
      </c>
      <c r="Y81" s="33">
        <v>50</v>
      </c>
      <c r="Z81" s="33">
        <v>50</v>
      </c>
      <c r="AA81" s="33">
        <v>50</v>
      </c>
      <c r="AB81" s="33">
        <v>50</v>
      </c>
      <c r="AC81" s="33">
        <v>50</v>
      </c>
      <c r="AD81" s="33">
        <v>50</v>
      </c>
      <c r="AE81" s="33">
        <v>50</v>
      </c>
      <c r="AF81" s="33">
        <v>50</v>
      </c>
      <c r="AG81" s="33">
        <v>50</v>
      </c>
      <c r="AH81" s="33">
        <v>50</v>
      </c>
      <c r="AI81" s="33">
        <v>50</v>
      </c>
      <c r="AJ81" s="33">
        <v>50</v>
      </c>
      <c r="AK81" s="33">
        <v>50</v>
      </c>
      <c r="AL81" s="33">
        <v>50</v>
      </c>
      <c r="AM81" s="33">
        <v>50</v>
      </c>
      <c r="AN81" s="33">
        <v>50</v>
      </c>
    </row>
    <row r="82" spans="2:40" x14ac:dyDescent="0.25">
      <c r="B82" s="34" t="s">
        <v>47</v>
      </c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</row>
    <row r="83" spans="2:40" x14ac:dyDescent="0.25">
      <c r="B83" s="34" t="s">
        <v>48</v>
      </c>
      <c r="E83" s="33">
        <v>350</v>
      </c>
      <c r="F83" s="33">
        <v>350</v>
      </c>
      <c r="G83" s="33">
        <v>350</v>
      </c>
      <c r="H83" s="33">
        <v>350</v>
      </c>
      <c r="I83" s="33">
        <v>350</v>
      </c>
      <c r="J83" s="33">
        <v>350</v>
      </c>
      <c r="K83" s="33">
        <v>350</v>
      </c>
      <c r="L83" s="33">
        <v>350</v>
      </c>
      <c r="M83" s="33">
        <v>350</v>
      </c>
      <c r="N83" s="33">
        <v>350</v>
      </c>
      <c r="O83" s="33">
        <v>350</v>
      </c>
      <c r="P83" s="33">
        <v>350</v>
      </c>
      <c r="Q83" s="33">
        <v>350</v>
      </c>
      <c r="R83" s="33">
        <v>350</v>
      </c>
      <c r="S83" s="33">
        <v>350</v>
      </c>
      <c r="T83" s="33">
        <v>350</v>
      </c>
      <c r="U83" s="33">
        <v>350</v>
      </c>
      <c r="V83" s="33">
        <v>350</v>
      </c>
      <c r="W83" s="33">
        <v>350</v>
      </c>
      <c r="X83" s="33">
        <v>350</v>
      </c>
      <c r="Y83" s="33">
        <v>350</v>
      </c>
      <c r="Z83" s="33">
        <v>350</v>
      </c>
      <c r="AA83" s="33">
        <v>350</v>
      </c>
      <c r="AB83" s="33">
        <v>350</v>
      </c>
      <c r="AC83" s="33">
        <v>350</v>
      </c>
      <c r="AD83" s="33">
        <v>350</v>
      </c>
      <c r="AE83" s="33">
        <v>350</v>
      </c>
      <c r="AF83" s="33">
        <v>350</v>
      </c>
      <c r="AG83" s="33">
        <v>350</v>
      </c>
      <c r="AH83" s="33">
        <v>350</v>
      </c>
      <c r="AI83" s="33">
        <v>350</v>
      </c>
      <c r="AJ83" s="33">
        <v>350</v>
      </c>
      <c r="AK83" s="33">
        <v>350</v>
      </c>
      <c r="AL83" s="33">
        <v>350</v>
      </c>
      <c r="AM83" s="33">
        <v>350</v>
      </c>
      <c r="AN83" s="33">
        <v>350</v>
      </c>
    </row>
    <row r="84" spans="2:40" x14ac:dyDescent="0.25">
      <c r="B84" s="34" t="s">
        <v>49</v>
      </c>
      <c r="E84" s="33">
        <v>300</v>
      </c>
      <c r="F84" s="33">
        <v>300</v>
      </c>
      <c r="G84" s="33">
        <v>300</v>
      </c>
      <c r="H84" s="33">
        <v>300</v>
      </c>
      <c r="I84" s="33">
        <v>300</v>
      </c>
      <c r="J84" s="33">
        <v>300</v>
      </c>
      <c r="K84" s="33">
        <v>300</v>
      </c>
      <c r="L84" s="33">
        <v>300</v>
      </c>
      <c r="M84" s="33">
        <v>300</v>
      </c>
      <c r="N84" s="33">
        <v>300</v>
      </c>
      <c r="O84" s="33">
        <v>300</v>
      </c>
      <c r="P84" s="33">
        <v>300</v>
      </c>
      <c r="Q84" s="33">
        <v>300</v>
      </c>
      <c r="R84" s="33">
        <v>300</v>
      </c>
      <c r="S84" s="33">
        <v>300</v>
      </c>
      <c r="T84" s="33">
        <v>300</v>
      </c>
      <c r="U84" s="33">
        <v>300</v>
      </c>
      <c r="V84" s="33">
        <v>300</v>
      </c>
      <c r="W84" s="33">
        <v>300</v>
      </c>
      <c r="X84" s="33">
        <v>300</v>
      </c>
      <c r="Y84" s="33">
        <v>300</v>
      </c>
      <c r="Z84" s="33">
        <v>300</v>
      </c>
      <c r="AA84" s="33">
        <v>300</v>
      </c>
      <c r="AB84" s="33">
        <v>300</v>
      </c>
      <c r="AC84" s="33">
        <v>300</v>
      </c>
      <c r="AD84" s="33">
        <v>300</v>
      </c>
      <c r="AE84" s="33">
        <v>300</v>
      </c>
      <c r="AF84" s="33">
        <v>300</v>
      </c>
      <c r="AG84" s="33">
        <v>300</v>
      </c>
      <c r="AH84" s="33">
        <v>300</v>
      </c>
      <c r="AI84" s="33">
        <v>300</v>
      </c>
      <c r="AJ84" s="33">
        <v>300</v>
      </c>
      <c r="AK84" s="33">
        <v>300</v>
      </c>
      <c r="AL84" s="33">
        <v>300</v>
      </c>
      <c r="AM84" s="33">
        <v>300</v>
      </c>
      <c r="AN84" s="33">
        <v>300</v>
      </c>
    </row>
    <row r="85" spans="2:40" x14ac:dyDescent="0.25">
      <c r="B85" s="34" t="s">
        <v>50</v>
      </c>
      <c r="E85" s="33">
        <v>50</v>
      </c>
      <c r="F85" s="33">
        <v>50</v>
      </c>
      <c r="G85" s="33">
        <v>50</v>
      </c>
      <c r="H85" s="33">
        <v>50</v>
      </c>
      <c r="I85" s="33">
        <v>50</v>
      </c>
      <c r="J85" s="33">
        <v>50</v>
      </c>
      <c r="K85" s="33">
        <v>50</v>
      </c>
      <c r="L85" s="33">
        <v>50</v>
      </c>
      <c r="M85" s="33">
        <v>50</v>
      </c>
      <c r="N85" s="33">
        <v>50</v>
      </c>
      <c r="O85" s="33">
        <v>50</v>
      </c>
      <c r="P85" s="33">
        <v>50</v>
      </c>
      <c r="Q85" s="33">
        <v>50</v>
      </c>
      <c r="R85" s="33">
        <v>50</v>
      </c>
      <c r="S85" s="33">
        <v>50</v>
      </c>
      <c r="T85" s="33">
        <v>50</v>
      </c>
      <c r="U85" s="33">
        <v>50</v>
      </c>
      <c r="V85" s="33">
        <v>50</v>
      </c>
      <c r="W85" s="33">
        <v>50</v>
      </c>
      <c r="X85" s="33">
        <v>50</v>
      </c>
      <c r="Y85" s="33">
        <v>50</v>
      </c>
      <c r="Z85" s="33">
        <v>50</v>
      </c>
      <c r="AA85" s="33">
        <v>50</v>
      </c>
      <c r="AB85" s="33">
        <v>50</v>
      </c>
      <c r="AC85" s="33">
        <v>50</v>
      </c>
      <c r="AD85" s="33">
        <v>50</v>
      </c>
      <c r="AE85" s="33">
        <v>50</v>
      </c>
      <c r="AF85" s="33">
        <v>50</v>
      </c>
      <c r="AG85" s="33">
        <v>50</v>
      </c>
      <c r="AH85" s="33">
        <v>50</v>
      </c>
      <c r="AI85" s="33">
        <v>50</v>
      </c>
      <c r="AJ85" s="33">
        <v>50</v>
      </c>
      <c r="AK85" s="33">
        <v>50</v>
      </c>
      <c r="AL85" s="33">
        <v>50</v>
      </c>
      <c r="AM85" s="33">
        <v>50</v>
      </c>
      <c r="AN85" s="33">
        <v>50</v>
      </c>
    </row>
    <row r="86" spans="2:40" x14ac:dyDescent="0.25">
      <c r="B86" s="34" t="s">
        <v>51</v>
      </c>
      <c r="E86" s="33">
        <v>100</v>
      </c>
      <c r="F86" s="33">
        <v>100</v>
      </c>
      <c r="G86" s="33">
        <v>100</v>
      </c>
      <c r="H86" s="33">
        <v>100</v>
      </c>
      <c r="I86" s="33">
        <v>100</v>
      </c>
      <c r="J86" s="33">
        <v>100</v>
      </c>
      <c r="K86" s="33">
        <v>100</v>
      </c>
      <c r="L86" s="33">
        <v>100</v>
      </c>
      <c r="M86" s="33">
        <v>100</v>
      </c>
      <c r="N86" s="33">
        <v>100</v>
      </c>
      <c r="O86" s="33">
        <v>100</v>
      </c>
      <c r="P86" s="33">
        <v>100</v>
      </c>
      <c r="Q86" s="33">
        <v>100</v>
      </c>
      <c r="R86" s="33">
        <v>100</v>
      </c>
      <c r="S86" s="33">
        <v>100</v>
      </c>
      <c r="T86" s="33">
        <v>100</v>
      </c>
      <c r="U86" s="33">
        <v>100</v>
      </c>
      <c r="V86" s="33">
        <v>100</v>
      </c>
      <c r="W86" s="33">
        <v>100</v>
      </c>
      <c r="X86" s="33">
        <v>100</v>
      </c>
      <c r="Y86" s="33">
        <v>100</v>
      </c>
      <c r="Z86" s="33">
        <v>100</v>
      </c>
      <c r="AA86" s="33">
        <v>100</v>
      </c>
      <c r="AB86" s="33">
        <v>100</v>
      </c>
      <c r="AC86" s="33">
        <v>100</v>
      </c>
      <c r="AD86" s="33">
        <v>100</v>
      </c>
      <c r="AE86" s="33">
        <v>100</v>
      </c>
      <c r="AF86" s="33">
        <v>100</v>
      </c>
      <c r="AG86" s="33">
        <v>100</v>
      </c>
      <c r="AH86" s="33">
        <v>100</v>
      </c>
      <c r="AI86" s="33">
        <v>100</v>
      </c>
      <c r="AJ86" s="33">
        <v>100</v>
      </c>
      <c r="AK86" s="33">
        <v>100</v>
      </c>
      <c r="AL86" s="33">
        <v>100</v>
      </c>
      <c r="AM86" s="33">
        <v>100</v>
      </c>
      <c r="AN86" s="33">
        <v>100</v>
      </c>
    </row>
    <row r="87" spans="2:40" x14ac:dyDescent="0.25"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</row>
    <row r="88" spans="2:40" x14ac:dyDescent="0.25">
      <c r="B88" t="s">
        <v>52</v>
      </c>
      <c r="E88" s="33">
        <v>5000</v>
      </c>
      <c r="F88" s="33">
        <v>5000</v>
      </c>
      <c r="G88" s="33">
        <v>5000</v>
      </c>
      <c r="H88" s="33">
        <v>5000</v>
      </c>
      <c r="I88" s="33">
        <v>5000</v>
      </c>
      <c r="J88" s="33">
        <v>5000</v>
      </c>
      <c r="K88" s="33">
        <v>5000</v>
      </c>
      <c r="L88" s="33">
        <v>5000</v>
      </c>
      <c r="M88" s="33">
        <v>5000</v>
      </c>
      <c r="N88" s="33">
        <v>5000</v>
      </c>
      <c r="O88" s="33">
        <v>5000</v>
      </c>
      <c r="P88" s="33">
        <v>5000</v>
      </c>
      <c r="Q88" s="33">
        <v>5000</v>
      </c>
      <c r="R88" s="33">
        <v>5000</v>
      </c>
      <c r="S88" s="33">
        <v>5000</v>
      </c>
      <c r="T88" s="33">
        <v>5000</v>
      </c>
      <c r="U88" s="33">
        <v>5000</v>
      </c>
      <c r="V88" s="33">
        <v>5000</v>
      </c>
      <c r="W88" s="33">
        <v>5000</v>
      </c>
      <c r="X88" s="33">
        <v>5000</v>
      </c>
      <c r="Y88" s="33">
        <v>5000</v>
      </c>
      <c r="Z88" s="33">
        <v>5000</v>
      </c>
      <c r="AA88" s="33">
        <v>5000</v>
      </c>
      <c r="AB88" s="33">
        <v>5000</v>
      </c>
      <c r="AC88" s="33">
        <v>5000</v>
      </c>
      <c r="AD88" s="33">
        <v>5000</v>
      </c>
      <c r="AE88" s="33">
        <v>5000</v>
      </c>
      <c r="AF88" s="33">
        <v>5000</v>
      </c>
      <c r="AG88" s="33">
        <v>5000</v>
      </c>
      <c r="AH88" s="33">
        <v>5000</v>
      </c>
      <c r="AI88" s="33">
        <v>5000</v>
      </c>
      <c r="AJ88" s="33">
        <v>5000</v>
      </c>
      <c r="AK88" s="33">
        <v>5000</v>
      </c>
      <c r="AL88" s="33">
        <v>5000</v>
      </c>
      <c r="AM88" s="33">
        <v>5000</v>
      </c>
      <c r="AN88" s="33">
        <v>5000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Roman,Standard"&amp;12&amp;A</oddHeader>
    <oddFooter>&amp;C&amp;"Times New Roman,Standard"&amp;12Seite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1"/>
  <sheetViews>
    <sheetView zoomScaleNormal="100" workbookViewId="0">
      <selection activeCell="J12" activeCellId="1" sqref="A75:XFD88 J12"/>
    </sheetView>
  </sheetViews>
  <sheetFormatPr baseColWidth="10" defaultColWidth="8.88671875" defaultRowHeight="13.2" x14ac:dyDescent="0.25"/>
  <cols>
    <col min="1" max="1" width="8.109375" customWidth="1"/>
    <col min="2" max="2" width="80.5546875" customWidth="1"/>
    <col min="3" max="3" width="17.6640625" customWidth="1"/>
    <col min="4" max="4" width="14" customWidth="1"/>
    <col min="5" max="5" width="13" customWidth="1"/>
    <col min="6" max="6" width="13.5546875" customWidth="1"/>
    <col min="7" max="7" width="10.88671875" customWidth="1"/>
    <col min="8" max="8" width="8.88671875" customWidth="1"/>
    <col min="9" max="9" width="15.44140625" customWidth="1"/>
    <col min="10" max="10" width="11.44140625" customWidth="1"/>
    <col min="11" max="11" width="16.33203125" customWidth="1"/>
    <col min="12" max="12" width="8.44140625" customWidth="1"/>
    <col min="13" max="1025" width="8.88671875" customWidth="1"/>
  </cols>
  <sheetData>
    <row r="1" spans="1:15" ht="15.6" x14ac:dyDescent="0.3">
      <c r="A1" s="35" t="s">
        <v>53</v>
      </c>
    </row>
    <row r="3" spans="1:15" s="37" customFormat="1" ht="36" customHeight="1" x14ac:dyDescent="0.35">
      <c r="A3" s="36" t="s">
        <v>54</v>
      </c>
      <c r="C3" s="37" t="s">
        <v>55</v>
      </c>
      <c r="D3" s="38" t="s">
        <v>56</v>
      </c>
      <c r="E3" s="38" t="s">
        <v>57</v>
      </c>
      <c r="F3" s="38" t="s">
        <v>58</v>
      </c>
      <c r="J3" s="39" t="s">
        <v>59</v>
      </c>
      <c r="K3" s="37" t="s">
        <v>60</v>
      </c>
      <c r="L3" s="37" t="s">
        <v>58</v>
      </c>
    </row>
    <row r="4" spans="1:15" x14ac:dyDescent="0.25">
      <c r="A4" t="s">
        <v>10</v>
      </c>
      <c r="B4" t="s">
        <v>61</v>
      </c>
      <c r="C4" t="s">
        <v>62</v>
      </c>
      <c r="D4" s="14">
        <f>$L$4</f>
        <v>290</v>
      </c>
      <c r="E4">
        <v>50</v>
      </c>
      <c r="F4" s="14">
        <f>D4*E4</f>
        <v>14500</v>
      </c>
      <c r="I4" t="s">
        <v>63</v>
      </c>
      <c r="L4" s="40">
        <v>290</v>
      </c>
    </row>
    <row r="5" spans="1:15" ht="14.4" customHeight="1" x14ac:dyDescent="0.25">
      <c r="A5" t="s">
        <v>11</v>
      </c>
      <c r="B5" t="s">
        <v>64</v>
      </c>
      <c r="C5" t="s">
        <v>65</v>
      </c>
      <c r="D5" s="14">
        <f>$L$5</f>
        <v>4420</v>
      </c>
      <c r="E5">
        <v>40</v>
      </c>
      <c r="F5" s="14">
        <f>D5*E5</f>
        <v>176800</v>
      </c>
      <c r="I5" t="s">
        <v>66</v>
      </c>
      <c r="J5" s="14">
        <v>260000</v>
      </c>
      <c r="K5" s="41">
        <v>1.7000000000000001E-2</v>
      </c>
      <c r="L5" s="40">
        <f>J5*K5</f>
        <v>4420</v>
      </c>
      <c r="M5" s="39"/>
      <c r="N5" s="39"/>
      <c r="O5" s="39"/>
    </row>
    <row r="6" spans="1:15" ht="14.4" customHeight="1" x14ac:dyDescent="0.25">
      <c r="A6" t="s">
        <v>12</v>
      </c>
      <c r="B6" t="s">
        <v>67</v>
      </c>
      <c r="C6" t="s">
        <v>62</v>
      </c>
      <c r="D6" s="14">
        <f>$L$6</f>
        <v>590</v>
      </c>
      <c r="E6">
        <v>40</v>
      </c>
      <c r="F6" s="14">
        <f>D6*E6</f>
        <v>23600</v>
      </c>
      <c r="I6" t="s">
        <v>63</v>
      </c>
      <c r="J6" s="14"/>
      <c r="K6" s="41"/>
      <c r="L6" s="40">
        <v>590</v>
      </c>
      <c r="M6" s="39"/>
      <c r="N6" s="39"/>
      <c r="O6" s="39"/>
    </row>
    <row r="7" spans="1:15" ht="14.25" customHeight="1" x14ac:dyDescent="0.25">
      <c r="A7" t="s">
        <v>13</v>
      </c>
      <c r="B7" t="s">
        <v>68</v>
      </c>
      <c r="C7" t="s">
        <v>62</v>
      </c>
      <c r="D7" s="14">
        <f>$L$7</f>
        <v>290</v>
      </c>
      <c r="E7">
        <v>20</v>
      </c>
      <c r="F7" s="14">
        <f>D7*E7</f>
        <v>5800</v>
      </c>
      <c r="I7" t="s">
        <v>63</v>
      </c>
      <c r="J7" s="14"/>
      <c r="K7" s="41"/>
      <c r="L7" s="40">
        <v>290</v>
      </c>
      <c r="M7" s="39"/>
      <c r="N7" s="39"/>
      <c r="O7" s="39"/>
    </row>
    <row r="8" spans="1:15" x14ac:dyDescent="0.25">
      <c r="A8" t="s">
        <v>14</v>
      </c>
      <c r="B8" t="s">
        <v>69</v>
      </c>
      <c r="C8" t="s">
        <v>65</v>
      </c>
      <c r="D8" s="14">
        <f>$L$8</f>
        <v>800</v>
      </c>
      <c r="E8">
        <v>15</v>
      </c>
      <c r="F8" s="14">
        <f>D8*E8</f>
        <v>12000</v>
      </c>
      <c r="I8" t="s">
        <v>66</v>
      </c>
      <c r="J8" s="14">
        <v>40000</v>
      </c>
      <c r="K8" s="42">
        <v>0.02</v>
      </c>
      <c r="L8" s="40">
        <f>J8*K8</f>
        <v>800</v>
      </c>
    </row>
    <row r="9" spans="1:15" x14ac:dyDescent="0.25">
      <c r="D9" s="14"/>
      <c r="E9" s="43" t="s">
        <v>70</v>
      </c>
      <c r="F9" s="44">
        <f>SUM(F4:F8)</f>
        <v>232700</v>
      </c>
    </row>
    <row r="10" spans="1:15" x14ac:dyDescent="0.25">
      <c r="A10" t="s">
        <v>15</v>
      </c>
      <c r="B10" t="s">
        <v>71</v>
      </c>
      <c r="C10" t="s">
        <v>72</v>
      </c>
      <c r="D10" s="14">
        <f>$L$10</f>
        <v>12000</v>
      </c>
      <c r="E10">
        <v>15</v>
      </c>
      <c r="F10" s="14">
        <f>E10*L10</f>
        <v>180000</v>
      </c>
      <c r="I10" t="s">
        <v>73</v>
      </c>
      <c r="J10" s="14">
        <v>400000</v>
      </c>
      <c r="K10" s="42">
        <v>0.03</v>
      </c>
      <c r="L10" s="40">
        <f>J10*K10</f>
        <v>12000</v>
      </c>
    </row>
    <row r="11" spans="1:15" x14ac:dyDescent="0.25">
      <c r="A11" t="s">
        <v>16</v>
      </c>
      <c r="B11" t="s">
        <v>74</v>
      </c>
      <c r="C11" s="39" t="s">
        <v>75</v>
      </c>
      <c r="D11" s="14">
        <f>$L$11</f>
        <v>8750</v>
      </c>
      <c r="E11">
        <v>12</v>
      </c>
      <c r="F11" s="14">
        <f>D11*E11</f>
        <v>105000</v>
      </c>
      <c r="I11" t="s">
        <v>76</v>
      </c>
      <c r="J11" s="14">
        <v>350000</v>
      </c>
      <c r="K11" s="42">
        <v>2.5000000000000001E-2</v>
      </c>
      <c r="L11" s="40">
        <f>J11*K11</f>
        <v>8750</v>
      </c>
    </row>
    <row r="12" spans="1:15" x14ac:dyDescent="0.25">
      <c r="C12" s="39"/>
      <c r="D12" s="14"/>
      <c r="E12" s="43" t="s">
        <v>70</v>
      </c>
      <c r="F12" s="44">
        <f>SUM(F10:F11)</f>
        <v>285000</v>
      </c>
    </row>
    <row r="13" spans="1:15" x14ac:dyDescent="0.25">
      <c r="A13" t="s">
        <v>17</v>
      </c>
      <c r="B13" t="s">
        <v>77</v>
      </c>
      <c r="C13" t="s">
        <v>62</v>
      </c>
      <c r="D13" s="14">
        <f>$L$13</f>
        <v>400</v>
      </c>
      <c r="E13">
        <v>120</v>
      </c>
      <c r="F13" s="14">
        <f>D13*E13</f>
        <v>48000</v>
      </c>
      <c r="I13" t="s">
        <v>63</v>
      </c>
      <c r="J13" s="14"/>
      <c r="L13" s="14">
        <v>400</v>
      </c>
    </row>
    <row r="14" spans="1:15" ht="15" customHeight="1" x14ac:dyDescent="0.25">
      <c r="A14" t="s">
        <v>18</v>
      </c>
      <c r="B14" t="s">
        <v>78</v>
      </c>
      <c r="C14" t="s">
        <v>62</v>
      </c>
      <c r="D14" s="14">
        <f>$L$14</f>
        <v>400</v>
      </c>
      <c r="E14">
        <v>120</v>
      </c>
      <c r="F14" s="14">
        <f>D14*E14</f>
        <v>48000</v>
      </c>
      <c r="I14" t="s">
        <v>63</v>
      </c>
      <c r="J14" s="14"/>
      <c r="L14" s="14">
        <v>400</v>
      </c>
    </row>
    <row r="15" spans="1:15" x14ac:dyDescent="0.25">
      <c r="A15" t="s">
        <v>19</v>
      </c>
      <c r="B15" t="s">
        <v>79</v>
      </c>
      <c r="C15" t="s">
        <v>65</v>
      </c>
      <c r="D15" s="14">
        <f>$L$15</f>
        <v>600</v>
      </c>
      <c r="E15">
        <v>120</v>
      </c>
      <c r="F15" s="14">
        <f>D15*E15</f>
        <v>72000</v>
      </c>
      <c r="I15" t="s">
        <v>80</v>
      </c>
      <c r="J15" s="14">
        <v>30000</v>
      </c>
      <c r="K15" s="42">
        <v>0.02</v>
      </c>
      <c r="L15" s="40">
        <f>J15*K15</f>
        <v>600</v>
      </c>
    </row>
    <row r="16" spans="1:15" x14ac:dyDescent="0.25">
      <c r="E16" s="43" t="s">
        <v>70</v>
      </c>
      <c r="F16" s="44">
        <f>SUM(F13:F15)</f>
        <v>168000</v>
      </c>
    </row>
    <row r="17" spans="1:12" x14ac:dyDescent="0.25">
      <c r="A17" t="s">
        <v>20</v>
      </c>
      <c r="B17" t="s">
        <v>81</v>
      </c>
      <c r="C17" t="s">
        <v>63</v>
      </c>
      <c r="D17" s="14">
        <f>$L$17</f>
        <v>5000</v>
      </c>
      <c r="E17">
        <v>40</v>
      </c>
      <c r="F17" s="14">
        <f>D17*E17</f>
        <v>200000</v>
      </c>
      <c r="I17" t="s">
        <v>82</v>
      </c>
      <c r="J17" s="14">
        <v>25000</v>
      </c>
      <c r="K17" s="42">
        <v>0.2</v>
      </c>
      <c r="L17" s="40">
        <f>J17*K17</f>
        <v>5000</v>
      </c>
    </row>
    <row r="18" spans="1:12" x14ac:dyDescent="0.25">
      <c r="A18" t="s">
        <v>21</v>
      </c>
      <c r="B18" t="s">
        <v>83</v>
      </c>
      <c r="C18" t="s">
        <v>62</v>
      </c>
      <c r="D18" s="14">
        <f>$L$18</f>
        <v>0</v>
      </c>
      <c r="E18">
        <v>0</v>
      </c>
      <c r="F18" s="14">
        <f>E18*L17</f>
        <v>0</v>
      </c>
    </row>
    <row r="19" spans="1:12" x14ac:dyDescent="0.25">
      <c r="E19" s="43" t="s">
        <v>70</v>
      </c>
      <c r="F19" s="44">
        <f>SUM(F17:F18)</f>
        <v>200000</v>
      </c>
    </row>
    <row r="24" spans="1:12" x14ac:dyDescent="0.25">
      <c r="G24" t="s">
        <v>84</v>
      </c>
    </row>
    <row r="34" spans="1:12" s="37" customFormat="1" ht="36" customHeight="1" x14ac:dyDescent="0.25">
      <c r="J34" s="39" t="s">
        <v>59</v>
      </c>
      <c r="K34" s="37" t="s">
        <v>60</v>
      </c>
      <c r="L34" s="37" t="s">
        <v>58</v>
      </c>
    </row>
    <row r="36" spans="1:12" ht="34.799999999999997" x14ac:dyDescent="0.35">
      <c r="A36" s="36" t="s">
        <v>85</v>
      </c>
      <c r="B36" s="37"/>
      <c r="C36" s="37" t="s">
        <v>86</v>
      </c>
      <c r="D36" s="38" t="s">
        <v>30</v>
      </c>
      <c r="E36" s="38" t="s">
        <v>87</v>
      </c>
      <c r="F36" s="38" t="s">
        <v>88</v>
      </c>
    </row>
    <row r="37" spans="1:12" x14ac:dyDescent="0.25">
      <c r="A37" t="s">
        <v>28</v>
      </c>
      <c r="B37" t="s">
        <v>89</v>
      </c>
      <c r="C37" s="45">
        <v>3500</v>
      </c>
      <c r="D37" s="45">
        <v>2000</v>
      </c>
      <c r="E37" s="46">
        <f>SUM(F4:F8)</f>
        <v>232700</v>
      </c>
      <c r="F37" s="47">
        <v>0.21</v>
      </c>
    </row>
    <row r="38" spans="1:12" x14ac:dyDescent="0.25">
      <c r="A38" t="s">
        <v>32</v>
      </c>
      <c r="B38" t="s">
        <v>90</v>
      </c>
      <c r="C38" s="45">
        <v>3500</v>
      </c>
      <c r="D38" s="45">
        <v>2000</v>
      </c>
      <c r="E38" s="46">
        <f>SUM(F10:F11)</f>
        <v>285000</v>
      </c>
      <c r="F38" s="47">
        <v>0.21</v>
      </c>
    </row>
    <row r="39" spans="1:12" x14ac:dyDescent="0.25">
      <c r="A39" t="s">
        <v>33</v>
      </c>
      <c r="B39" t="s">
        <v>91</v>
      </c>
      <c r="C39" s="45">
        <v>2500</v>
      </c>
      <c r="D39" s="45">
        <v>2000</v>
      </c>
      <c r="E39" s="46">
        <f>SUM(F13:F15)</f>
        <v>168000</v>
      </c>
      <c r="F39" s="47">
        <v>0.21</v>
      </c>
    </row>
    <row r="40" spans="1:12" x14ac:dyDescent="0.25">
      <c r="A40" t="s">
        <v>34</v>
      </c>
      <c r="B40" t="s">
        <v>92</v>
      </c>
      <c r="C40" s="45">
        <v>2500</v>
      </c>
      <c r="D40" s="45">
        <v>2000</v>
      </c>
      <c r="E40" s="46">
        <f>SUM(F17:F18)</f>
        <v>200000</v>
      </c>
      <c r="F40" s="47">
        <v>0.21</v>
      </c>
    </row>
    <row r="41" spans="1:12" x14ac:dyDescent="0.25">
      <c r="A41" t="s">
        <v>35</v>
      </c>
      <c r="B41" t="s">
        <v>93</v>
      </c>
      <c r="C41" s="45">
        <v>2200</v>
      </c>
      <c r="D41" s="45">
        <v>0</v>
      </c>
      <c r="E41" s="45">
        <v>0</v>
      </c>
      <c r="F41" s="47">
        <v>0.21</v>
      </c>
    </row>
  </sheetData>
  <pageMargins left="0.78749999999999998" right="0.78749999999999998" top="1.05277777777778" bottom="0.78749999999999998" header="0.78749999999999998" footer="0.51180555555555496"/>
  <pageSetup paperSize="9" orientation="landscape" useFirstPageNumber="1" horizontalDpi="300" verticalDpi="300"/>
  <headerFooter>
    <oddHeader>&amp;L&amp;"Times New Roman,Standard"&amp;12findu&amp;C&amp;"Times New Roman,Standard"&amp;12Umsatzvorschau Jahr 1-3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6"/>
  <sheetViews>
    <sheetView zoomScaleNormal="100" workbookViewId="0">
      <selection activeCell="E6" activeCellId="1" sqref="A75:XFD88 E6"/>
    </sheetView>
  </sheetViews>
  <sheetFormatPr baseColWidth="10" defaultColWidth="8.88671875" defaultRowHeight="13.2" x14ac:dyDescent="0.25"/>
  <cols>
    <col min="1" max="1" width="9.109375" customWidth="1"/>
    <col min="2" max="2" width="10.44140625" customWidth="1"/>
    <col min="3" max="3" width="28.5546875" customWidth="1"/>
    <col min="4" max="4" width="8.5546875" customWidth="1"/>
    <col min="5" max="6" width="12.6640625" customWidth="1"/>
    <col min="7" max="1025" width="8.5546875" customWidth="1"/>
  </cols>
  <sheetData>
    <row r="1" spans="1:7" ht="15.6" x14ac:dyDescent="0.3">
      <c r="A1" s="35" t="s">
        <v>95</v>
      </c>
    </row>
    <row r="3" spans="1:7" x14ac:dyDescent="0.25">
      <c r="C3" t="s">
        <v>96</v>
      </c>
      <c r="D3" t="s">
        <v>97</v>
      </c>
    </row>
    <row r="4" spans="1:7" x14ac:dyDescent="0.25">
      <c r="D4" t="s">
        <v>98</v>
      </c>
      <c r="E4" s="14">
        <v>4000</v>
      </c>
    </row>
    <row r="5" spans="1:7" x14ac:dyDescent="0.25">
      <c r="D5" t="s">
        <v>99</v>
      </c>
      <c r="E5" s="14">
        <v>2000</v>
      </c>
    </row>
    <row r="6" spans="1:7" x14ac:dyDescent="0.25">
      <c r="C6" t="s">
        <v>100</v>
      </c>
      <c r="E6" s="42">
        <v>0.2</v>
      </c>
    </row>
    <row r="11" spans="1:7" ht="26.4" x14ac:dyDescent="0.25">
      <c r="A11" s="39" t="s">
        <v>101</v>
      </c>
      <c r="B11" t="s">
        <v>102</v>
      </c>
      <c r="C11" t="s">
        <v>54</v>
      </c>
      <c r="D11" t="s">
        <v>97</v>
      </c>
      <c r="E11" t="s">
        <v>103</v>
      </c>
      <c r="F11" t="s">
        <v>96</v>
      </c>
      <c r="G11" t="s">
        <v>100</v>
      </c>
    </row>
    <row r="12" spans="1:7" x14ac:dyDescent="0.25">
      <c r="A12">
        <v>1</v>
      </c>
      <c r="C12" t="s">
        <v>8</v>
      </c>
      <c r="D12" t="s">
        <v>98</v>
      </c>
      <c r="E12" s="14">
        <f>'3J Vorschau alt'!E9/12</f>
        <v>18037.5</v>
      </c>
      <c r="F12" s="14">
        <f>IF(D12=$D$4,$E$4,$E$5)</f>
        <v>4000</v>
      </c>
      <c r="G12" s="14">
        <f>F12*$E$6</f>
        <v>800</v>
      </c>
    </row>
    <row r="13" spans="1:7" x14ac:dyDescent="0.25">
      <c r="A13">
        <v>1</v>
      </c>
      <c r="C13" t="s">
        <v>104</v>
      </c>
      <c r="D13" t="s">
        <v>99</v>
      </c>
      <c r="E13" s="14">
        <f>'3J Vorschau alt'!E18/12</f>
        <v>6250</v>
      </c>
      <c r="F13" s="14">
        <f>IF(D13=$D$4,$E$4,$E$5)</f>
        <v>2000</v>
      </c>
      <c r="G13" s="14">
        <f>F13*$E$6</f>
        <v>400</v>
      </c>
    </row>
    <row r="14" spans="1:7" x14ac:dyDescent="0.25">
      <c r="A14">
        <v>1</v>
      </c>
      <c r="C14" t="s">
        <v>81</v>
      </c>
      <c r="D14" t="s">
        <v>99</v>
      </c>
      <c r="E14" s="14">
        <f>'3J Vorschau alt'!E19/12</f>
        <v>0</v>
      </c>
      <c r="F14" s="14">
        <f>IF(D14=$D$4,$E$4,$E$5)</f>
        <v>2000</v>
      </c>
      <c r="G14" s="14">
        <f>F14*$E$6</f>
        <v>400</v>
      </c>
    </row>
    <row r="15" spans="1:7" x14ac:dyDescent="0.25">
      <c r="A15">
        <v>1</v>
      </c>
      <c r="C15" t="s">
        <v>71</v>
      </c>
      <c r="D15" t="s">
        <v>98</v>
      </c>
      <c r="E15" s="14">
        <f>'3J Vorschau alt'!E20/12</f>
        <v>0</v>
      </c>
      <c r="F15" s="14">
        <f>IF(D15=$D$4,$E$4,$E$5)</f>
        <v>4000</v>
      </c>
      <c r="G15" s="14">
        <f>F15*$E$6</f>
        <v>800</v>
      </c>
    </row>
    <row r="16" spans="1:7" x14ac:dyDescent="0.25">
      <c r="A16">
        <v>1</v>
      </c>
      <c r="C16" t="s">
        <v>105</v>
      </c>
      <c r="D16" t="s">
        <v>99</v>
      </c>
      <c r="E16" s="14">
        <f>'3J Vorschau alt'!E21/12</f>
        <v>0</v>
      </c>
      <c r="F16" s="14">
        <f>IF(D16=$D$4,$E$4,$E$5)</f>
        <v>2000</v>
      </c>
      <c r="G16" s="14">
        <f>F16*$E$6</f>
        <v>400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49"/>
  <sheetViews>
    <sheetView topLeftCell="A36" zoomScaleNormal="100" workbookViewId="0">
      <selection activeCell="A53" sqref="A53"/>
    </sheetView>
  </sheetViews>
  <sheetFormatPr baseColWidth="10" defaultColWidth="8.88671875" defaultRowHeight="14.4" x14ac:dyDescent="0.3"/>
  <cols>
    <col min="1" max="1" width="35.5546875" style="48" customWidth="1"/>
    <col min="2" max="2" width="14.109375" style="48" customWidth="1"/>
    <col min="3" max="3" width="11.44140625" style="48" customWidth="1"/>
    <col min="4" max="4" width="11.5546875" style="48"/>
    <col min="5" max="5" width="12.33203125" style="49" customWidth="1"/>
    <col min="6" max="7" width="12.33203125" style="50" customWidth="1"/>
    <col min="8" max="8" width="12.33203125" style="48" customWidth="1"/>
    <col min="9" max="9" width="12.33203125" style="49" customWidth="1"/>
    <col min="10" max="10" width="12.33203125" style="50" customWidth="1"/>
    <col min="11" max="12" width="12.33203125" style="48" customWidth="1"/>
    <col min="13" max="13" width="12.33203125" style="49" customWidth="1"/>
    <col min="14" max="14" width="12.33203125" style="50" customWidth="1"/>
    <col min="15" max="16" width="12.33203125" style="48" customWidth="1"/>
    <col min="17" max="17" width="12.33203125" style="49" customWidth="1"/>
    <col min="18" max="18" width="12.33203125" style="50" customWidth="1"/>
    <col min="19" max="20" width="12.33203125" style="48" customWidth="1"/>
    <col min="21" max="21" width="12.33203125" style="49" customWidth="1"/>
    <col min="22" max="22" width="12.33203125" style="50" customWidth="1"/>
    <col min="23" max="24" width="12.33203125" style="48" customWidth="1"/>
    <col min="25" max="1025" width="11.44140625" style="48" customWidth="1"/>
  </cols>
  <sheetData>
    <row r="1" spans="1:25" ht="19.8" x14ac:dyDescent="0.4">
      <c r="A1" s="51" t="s">
        <v>106</v>
      </c>
      <c r="B1" s="52">
        <v>43101</v>
      </c>
      <c r="E1" s="53">
        <f>YEAR(B1)</f>
        <v>2018</v>
      </c>
      <c r="F1" s="50" t="s">
        <v>2</v>
      </c>
      <c r="G1" s="50" t="s">
        <v>107</v>
      </c>
      <c r="I1" s="53">
        <f>E1+1</f>
        <v>2019</v>
      </c>
      <c r="J1" s="50" t="s">
        <v>2</v>
      </c>
      <c r="K1" s="50" t="s">
        <v>107</v>
      </c>
      <c r="M1" s="53">
        <f>I1+1</f>
        <v>2020</v>
      </c>
      <c r="N1" s="50" t="s">
        <v>2</v>
      </c>
      <c r="O1" s="50" t="s">
        <v>107</v>
      </c>
      <c r="Q1" s="53">
        <f>M1+1</f>
        <v>2021</v>
      </c>
      <c r="R1" s="50" t="s">
        <v>2</v>
      </c>
      <c r="S1" s="50" t="s">
        <v>107</v>
      </c>
      <c r="U1" s="53">
        <f>Q1+1</f>
        <v>2022</v>
      </c>
      <c r="V1" s="50" t="s">
        <v>2</v>
      </c>
      <c r="W1" s="50" t="s">
        <v>107</v>
      </c>
    </row>
    <row r="2" spans="1:25" x14ac:dyDescent="0.3">
      <c r="A2" s="54" t="s">
        <v>108</v>
      </c>
      <c r="B2" s="54" t="s">
        <v>109</v>
      </c>
      <c r="C2" s="55" t="s">
        <v>110</v>
      </c>
      <c r="D2" s="56"/>
      <c r="E2" s="49">
        <f>DATE(E1,1,1)</f>
        <v>43101</v>
      </c>
      <c r="F2" s="50">
        <f t="shared" ref="F2:F23" si="0">MONTH(E2)</f>
        <v>1</v>
      </c>
      <c r="G2" s="50">
        <f t="shared" ref="G2:G23" si="1">WEEKDAY(E2,2)</f>
        <v>1</v>
      </c>
      <c r="I2" s="49">
        <f>DATE(I1,1,1)</f>
        <v>43466</v>
      </c>
      <c r="J2" s="50">
        <f t="shared" ref="J2:J23" si="2">MONTH(I2)</f>
        <v>1</v>
      </c>
      <c r="K2" s="50">
        <f t="shared" ref="K2:K23" si="3">WEEKDAY(I2,2)</f>
        <v>2</v>
      </c>
      <c r="M2" s="49">
        <f>DATE(M1,1,1)</f>
        <v>43831</v>
      </c>
      <c r="N2" s="50">
        <f t="shared" ref="N2:N23" si="4">MONTH(M2)</f>
        <v>1</v>
      </c>
      <c r="O2" s="50">
        <f t="shared" ref="O2:O23" si="5">WEEKDAY(M2,2)</f>
        <v>3</v>
      </c>
      <c r="Q2" s="49">
        <f>DATE(Q1,1,1)</f>
        <v>44197</v>
      </c>
      <c r="R2" s="50">
        <f t="shared" ref="R2:R23" si="6">MONTH(Q2)</f>
        <v>1</v>
      </c>
      <c r="S2" s="50">
        <f t="shared" ref="S2:S23" si="7">WEEKDAY(Q2,2)</f>
        <v>5</v>
      </c>
      <c r="U2" s="49">
        <f>DATE(U1,1,1)</f>
        <v>44562</v>
      </c>
      <c r="V2" s="50">
        <f t="shared" ref="V2:V23" si="8">MONTH(U2)</f>
        <v>1</v>
      </c>
      <c r="W2" s="50">
        <f t="shared" ref="W2:W23" si="9">WEEKDAY(U2,2)</f>
        <v>6</v>
      </c>
    </row>
    <row r="3" spans="1:25" x14ac:dyDescent="0.3">
      <c r="A3" s="57" t="s">
        <v>111</v>
      </c>
      <c r="B3" s="57" t="s">
        <v>109</v>
      </c>
      <c r="C3" s="55" t="s">
        <v>112</v>
      </c>
      <c r="D3" s="56"/>
      <c r="E3" s="49">
        <f>DATE(E1,1,6)</f>
        <v>43106</v>
      </c>
      <c r="F3" s="50">
        <f t="shared" si="0"/>
        <v>1</v>
      </c>
      <c r="G3" s="50">
        <f t="shared" si="1"/>
        <v>6</v>
      </c>
      <c r="I3" s="49">
        <f>DATE(I1,1,6)</f>
        <v>43471</v>
      </c>
      <c r="J3" s="50">
        <f t="shared" si="2"/>
        <v>1</v>
      </c>
      <c r="K3" s="50">
        <f t="shared" si="3"/>
        <v>7</v>
      </c>
      <c r="M3" s="49">
        <f>DATE(M1,1,6)</f>
        <v>43836</v>
      </c>
      <c r="N3" s="50">
        <f t="shared" si="4"/>
        <v>1</v>
      </c>
      <c r="O3" s="50">
        <f t="shared" si="5"/>
        <v>1</v>
      </c>
      <c r="Q3" s="49">
        <f>DATE(Q1,1,6)</f>
        <v>44202</v>
      </c>
      <c r="R3" s="50">
        <f t="shared" si="6"/>
        <v>1</v>
      </c>
      <c r="S3" s="50">
        <f t="shared" si="7"/>
        <v>3</v>
      </c>
      <c r="U3" s="49">
        <f>DATE(U1,1,6)</f>
        <v>44567</v>
      </c>
      <c r="V3" s="50">
        <f t="shared" si="8"/>
        <v>1</v>
      </c>
      <c r="W3" s="50">
        <f t="shared" si="9"/>
        <v>4</v>
      </c>
    </row>
    <row r="4" spans="1:25" x14ac:dyDescent="0.3">
      <c r="A4" s="57" t="s">
        <v>113</v>
      </c>
      <c r="B4" s="57" t="s">
        <v>114</v>
      </c>
      <c r="C4" s="58"/>
      <c r="D4" s="59"/>
      <c r="E4" s="49">
        <f>E6-46</f>
        <v>43145</v>
      </c>
      <c r="F4" s="50">
        <f t="shared" si="0"/>
        <v>2</v>
      </c>
      <c r="G4" s="50">
        <f t="shared" si="1"/>
        <v>3</v>
      </c>
      <c r="I4" s="49">
        <f>I6-46</f>
        <v>43530</v>
      </c>
      <c r="J4" s="50">
        <f t="shared" si="2"/>
        <v>3</v>
      </c>
      <c r="K4" s="50">
        <f t="shared" si="3"/>
        <v>3</v>
      </c>
      <c r="M4" s="49">
        <f>M6-46</f>
        <v>43887</v>
      </c>
      <c r="N4" s="50">
        <f t="shared" si="4"/>
        <v>2</v>
      </c>
      <c r="O4" s="50">
        <f t="shared" si="5"/>
        <v>3</v>
      </c>
      <c r="Q4" s="49">
        <f>Q6-46</f>
        <v>44244</v>
      </c>
      <c r="R4" s="50">
        <f t="shared" si="6"/>
        <v>2</v>
      </c>
      <c r="S4" s="50">
        <f t="shared" si="7"/>
        <v>3</v>
      </c>
      <c r="U4" s="49">
        <f>U6-46</f>
        <v>44622</v>
      </c>
      <c r="V4" s="50">
        <f t="shared" si="8"/>
        <v>3</v>
      </c>
      <c r="W4" s="50">
        <f t="shared" si="9"/>
        <v>3</v>
      </c>
    </row>
    <row r="5" spans="1:25" x14ac:dyDescent="0.3">
      <c r="A5" s="57" t="s">
        <v>115</v>
      </c>
      <c r="B5" s="57" t="s">
        <v>114</v>
      </c>
      <c r="C5" s="58"/>
      <c r="D5" s="59"/>
      <c r="E5" s="49">
        <f>E6-2</f>
        <v>43189</v>
      </c>
      <c r="F5" s="50">
        <f t="shared" si="0"/>
        <v>3</v>
      </c>
      <c r="G5" s="50">
        <f t="shared" si="1"/>
        <v>5</v>
      </c>
      <c r="I5" s="49">
        <f>I6-2</f>
        <v>43574</v>
      </c>
      <c r="J5" s="50">
        <f t="shared" si="2"/>
        <v>4</v>
      </c>
      <c r="K5" s="50">
        <f t="shared" si="3"/>
        <v>5</v>
      </c>
      <c r="M5" s="49">
        <f>M6-2</f>
        <v>43931</v>
      </c>
      <c r="N5" s="50">
        <f t="shared" si="4"/>
        <v>4</v>
      </c>
      <c r="O5" s="50">
        <f t="shared" si="5"/>
        <v>5</v>
      </c>
      <c r="Q5" s="49">
        <f>Q6-2</f>
        <v>44288</v>
      </c>
      <c r="R5" s="50">
        <f t="shared" si="6"/>
        <v>4</v>
      </c>
      <c r="S5" s="50">
        <f t="shared" si="7"/>
        <v>5</v>
      </c>
      <c r="U5" s="49">
        <f>U6-2</f>
        <v>44666</v>
      </c>
      <c r="V5" s="50">
        <f t="shared" si="8"/>
        <v>4</v>
      </c>
      <c r="W5" s="50">
        <f t="shared" si="9"/>
        <v>5</v>
      </c>
    </row>
    <row r="6" spans="1:25" x14ac:dyDescent="0.3">
      <c r="A6" s="60" t="s">
        <v>116</v>
      </c>
      <c r="B6" s="60" t="s">
        <v>114</v>
      </c>
      <c r="C6" s="61"/>
      <c r="D6" s="62"/>
      <c r="E6" s="63">
        <f>DATE(E1,3,28)+MOD(24-MOD(E1,19)*10.63,29)-MOD(TRUNC(E1*5/4)+MOD(24-MOD(E1,19)*10.63,29)+1,7)</f>
        <v>43191</v>
      </c>
      <c r="F6" s="50">
        <f t="shared" si="0"/>
        <v>4</v>
      </c>
      <c r="G6" s="64">
        <f t="shared" si="1"/>
        <v>7</v>
      </c>
      <c r="H6" s="65"/>
      <c r="I6" s="63">
        <f>DATE(I1,3,28)+MOD(24-MOD(I1,19)*10.63,29)-MOD(TRUNC(I1*5/4)+MOD(24-MOD(I1,19)*10.63,29)+1,7)</f>
        <v>43576</v>
      </c>
      <c r="J6" s="50">
        <f t="shared" si="2"/>
        <v>4</v>
      </c>
      <c r="K6" s="64">
        <f t="shared" si="3"/>
        <v>7</v>
      </c>
      <c r="L6" s="65"/>
      <c r="M6" s="63">
        <f>DATE(M1,3,28)+MOD(24-MOD(M1,19)*10.63,29)-MOD(TRUNC(M1*5/4)+MOD(24-MOD(M1,19)*10.63,29)+1,7)</f>
        <v>43933</v>
      </c>
      <c r="N6" s="50">
        <f t="shared" si="4"/>
        <v>4</v>
      </c>
      <c r="O6" s="64">
        <f t="shared" si="5"/>
        <v>7</v>
      </c>
      <c r="P6" s="65"/>
      <c r="Q6" s="63">
        <f>DATE(Q1,3,28)+MOD(24-MOD(Q1,19)*10.63,29)-MOD(TRUNC(Q1*5/4)+MOD(24-MOD(Q1,19)*10.63,29)+1,7)</f>
        <v>44290</v>
      </c>
      <c r="R6" s="50">
        <f t="shared" si="6"/>
        <v>4</v>
      </c>
      <c r="S6" s="64">
        <f t="shared" si="7"/>
        <v>7</v>
      </c>
      <c r="T6" s="65"/>
      <c r="U6" s="63">
        <f>DATE(U1,3,28)+MOD(24-MOD(U1,19)*10.63,29)-MOD(TRUNC(U1*5/4)+MOD(24-MOD(U1,19)*10.63,29)+1,7)</f>
        <v>44668</v>
      </c>
      <c r="V6" s="50">
        <f t="shared" si="8"/>
        <v>4</v>
      </c>
      <c r="W6" s="64">
        <f t="shared" si="9"/>
        <v>7</v>
      </c>
      <c r="X6" s="65"/>
      <c r="Y6" s="65"/>
    </row>
    <row r="7" spans="1:25" x14ac:dyDescent="0.3">
      <c r="A7" s="57" t="s">
        <v>117</v>
      </c>
      <c r="B7" s="57" t="s">
        <v>114</v>
      </c>
      <c r="C7" s="58"/>
      <c r="D7" s="59"/>
      <c r="E7" s="49">
        <f>E6+1</f>
        <v>43192</v>
      </c>
      <c r="F7" s="50">
        <f t="shared" si="0"/>
        <v>4</v>
      </c>
      <c r="G7" s="50">
        <f t="shared" si="1"/>
        <v>1</v>
      </c>
      <c r="I7" s="49">
        <f>I6+1</f>
        <v>43577</v>
      </c>
      <c r="J7" s="50">
        <f t="shared" si="2"/>
        <v>4</v>
      </c>
      <c r="K7" s="50">
        <f t="shared" si="3"/>
        <v>1</v>
      </c>
      <c r="M7" s="49">
        <f>M6+1</f>
        <v>43934</v>
      </c>
      <c r="N7" s="50">
        <f t="shared" si="4"/>
        <v>4</v>
      </c>
      <c r="O7" s="50">
        <f t="shared" si="5"/>
        <v>1</v>
      </c>
      <c r="Q7" s="49">
        <f>Q6+1</f>
        <v>44291</v>
      </c>
      <c r="R7" s="50">
        <f t="shared" si="6"/>
        <v>4</v>
      </c>
      <c r="S7" s="50">
        <f t="shared" si="7"/>
        <v>1</v>
      </c>
      <c r="U7" s="49">
        <f>U6+1</f>
        <v>44669</v>
      </c>
      <c r="V7" s="50">
        <f t="shared" si="8"/>
        <v>4</v>
      </c>
      <c r="W7" s="50">
        <f t="shared" si="9"/>
        <v>1</v>
      </c>
    </row>
    <row r="8" spans="1:25" x14ac:dyDescent="0.3">
      <c r="A8" s="57" t="s">
        <v>118</v>
      </c>
      <c r="B8" s="57" t="s">
        <v>109</v>
      </c>
      <c r="C8" s="55" t="s">
        <v>119</v>
      </c>
      <c r="D8" s="56"/>
      <c r="E8" s="49">
        <f>DATE(E1,5,1)</f>
        <v>43221</v>
      </c>
      <c r="F8" s="50">
        <f t="shared" si="0"/>
        <v>5</v>
      </c>
      <c r="G8" s="50">
        <f t="shared" si="1"/>
        <v>2</v>
      </c>
      <c r="I8" s="49">
        <f>DATE(I1,5,1)</f>
        <v>43586</v>
      </c>
      <c r="J8" s="50">
        <f t="shared" si="2"/>
        <v>5</v>
      </c>
      <c r="K8" s="50">
        <f t="shared" si="3"/>
        <v>3</v>
      </c>
      <c r="M8" s="49">
        <f>DATE(M1,5,1)</f>
        <v>43952</v>
      </c>
      <c r="N8" s="50">
        <f t="shared" si="4"/>
        <v>5</v>
      </c>
      <c r="O8" s="50">
        <f t="shared" si="5"/>
        <v>5</v>
      </c>
      <c r="Q8" s="49">
        <f>DATE(Q1,5,1)</f>
        <v>44317</v>
      </c>
      <c r="R8" s="50">
        <f t="shared" si="6"/>
        <v>5</v>
      </c>
      <c r="S8" s="50">
        <f t="shared" si="7"/>
        <v>6</v>
      </c>
      <c r="U8" s="49">
        <f>DATE(U1,5,1)</f>
        <v>44682</v>
      </c>
      <c r="V8" s="50">
        <f t="shared" si="8"/>
        <v>5</v>
      </c>
      <c r="W8" s="50">
        <f t="shared" si="9"/>
        <v>7</v>
      </c>
    </row>
    <row r="9" spans="1:25" x14ac:dyDescent="0.3">
      <c r="A9" s="57" t="s">
        <v>120</v>
      </c>
      <c r="B9" s="57" t="s">
        <v>114</v>
      </c>
      <c r="C9" s="58"/>
      <c r="D9" s="59"/>
      <c r="E9" s="49">
        <f>E6+39</f>
        <v>43230</v>
      </c>
      <c r="F9" s="50">
        <f t="shared" si="0"/>
        <v>5</v>
      </c>
      <c r="G9" s="50">
        <f t="shared" si="1"/>
        <v>4</v>
      </c>
      <c r="I9" s="49">
        <f>I6+39</f>
        <v>43615</v>
      </c>
      <c r="J9" s="50">
        <f t="shared" si="2"/>
        <v>5</v>
      </c>
      <c r="K9" s="50">
        <f t="shared" si="3"/>
        <v>4</v>
      </c>
      <c r="M9" s="49">
        <f>M6+39</f>
        <v>43972</v>
      </c>
      <c r="N9" s="50">
        <f t="shared" si="4"/>
        <v>5</v>
      </c>
      <c r="O9" s="50">
        <f t="shared" si="5"/>
        <v>4</v>
      </c>
      <c r="Q9" s="49">
        <f>Q6+39</f>
        <v>44329</v>
      </c>
      <c r="R9" s="50">
        <f t="shared" si="6"/>
        <v>5</v>
      </c>
      <c r="S9" s="50">
        <f t="shared" si="7"/>
        <v>4</v>
      </c>
      <c r="U9" s="49">
        <f>U6+39</f>
        <v>44707</v>
      </c>
      <c r="V9" s="50">
        <f t="shared" si="8"/>
        <v>5</v>
      </c>
      <c r="W9" s="50">
        <f t="shared" si="9"/>
        <v>4</v>
      </c>
    </row>
    <row r="10" spans="1:25" x14ac:dyDescent="0.3">
      <c r="A10" s="57" t="s">
        <v>121</v>
      </c>
      <c r="B10" s="57" t="s">
        <v>114</v>
      </c>
      <c r="C10" s="58"/>
      <c r="D10" s="59"/>
      <c r="E10" s="49">
        <f>E6+49</f>
        <v>43240</v>
      </c>
      <c r="F10" s="50">
        <f t="shared" si="0"/>
        <v>5</v>
      </c>
      <c r="G10" s="50">
        <f t="shared" si="1"/>
        <v>7</v>
      </c>
      <c r="I10" s="49">
        <f>I6+49</f>
        <v>43625</v>
      </c>
      <c r="J10" s="50">
        <f t="shared" si="2"/>
        <v>6</v>
      </c>
      <c r="K10" s="50">
        <f t="shared" si="3"/>
        <v>7</v>
      </c>
      <c r="M10" s="49">
        <f>M6+49</f>
        <v>43982</v>
      </c>
      <c r="N10" s="50">
        <f t="shared" si="4"/>
        <v>5</v>
      </c>
      <c r="O10" s="50">
        <f t="shared" si="5"/>
        <v>7</v>
      </c>
      <c r="Q10" s="49">
        <f>Q6+49</f>
        <v>44339</v>
      </c>
      <c r="R10" s="50">
        <f t="shared" si="6"/>
        <v>5</v>
      </c>
      <c r="S10" s="50">
        <f t="shared" si="7"/>
        <v>7</v>
      </c>
      <c r="U10" s="49">
        <f>U6+49</f>
        <v>44717</v>
      </c>
      <c r="V10" s="50">
        <f t="shared" si="8"/>
        <v>6</v>
      </c>
      <c r="W10" s="50">
        <f t="shared" si="9"/>
        <v>7</v>
      </c>
    </row>
    <row r="11" spans="1:25" x14ac:dyDescent="0.3">
      <c r="A11" s="57" t="s">
        <v>122</v>
      </c>
      <c r="B11" s="57" t="s">
        <v>114</v>
      </c>
      <c r="C11" s="58"/>
      <c r="D11" s="59"/>
      <c r="E11" s="49">
        <f>E6+50</f>
        <v>43241</v>
      </c>
      <c r="F11" s="50">
        <f t="shared" si="0"/>
        <v>5</v>
      </c>
      <c r="G11" s="50">
        <f t="shared" si="1"/>
        <v>1</v>
      </c>
      <c r="I11" s="49">
        <f>I6+50</f>
        <v>43626</v>
      </c>
      <c r="J11" s="50">
        <f t="shared" si="2"/>
        <v>6</v>
      </c>
      <c r="K11" s="50">
        <f t="shared" si="3"/>
        <v>1</v>
      </c>
      <c r="M11" s="49">
        <f>M6+50</f>
        <v>43983</v>
      </c>
      <c r="N11" s="50">
        <f t="shared" si="4"/>
        <v>6</v>
      </c>
      <c r="O11" s="50">
        <f t="shared" si="5"/>
        <v>1</v>
      </c>
      <c r="Q11" s="49">
        <f>Q6+50</f>
        <v>44340</v>
      </c>
      <c r="R11" s="50">
        <f t="shared" si="6"/>
        <v>5</v>
      </c>
      <c r="S11" s="50">
        <f t="shared" si="7"/>
        <v>1</v>
      </c>
      <c r="U11" s="49">
        <f>U6+50</f>
        <v>44718</v>
      </c>
      <c r="V11" s="50">
        <f t="shared" si="8"/>
        <v>6</v>
      </c>
      <c r="W11" s="50">
        <f t="shared" si="9"/>
        <v>1</v>
      </c>
    </row>
    <row r="12" spans="1:25" x14ac:dyDescent="0.3">
      <c r="A12" s="57" t="s">
        <v>123</v>
      </c>
      <c r="B12" s="57" t="s">
        <v>114</v>
      </c>
      <c r="C12" s="58"/>
      <c r="D12" s="59"/>
      <c r="E12" s="49">
        <f>E6+60</f>
        <v>43251</v>
      </c>
      <c r="F12" s="50">
        <f t="shared" si="0"/>
        <v>5</v>
      </c>
      <c r="G12" s="50">
        <f t="shared" si="1"/>
        <v>4</v>
      </c>
      <c r="I12" s="49">
        <f>I6+60</f>
        <v>43636</v>
      </c>
      <c r="J12" s="50">
        <f t="shared" si="2"/>
        <v>6</v>
      </c>
      <c r="K12" s="50">
        <f t="shared" si="3"/>
        <v>4</v>
      </c>
      <c r="M12" s="49">
        <f>M6+60</f>
        <v>43993</v>
      </c>
      <c r="N12" s="50">
        <f t="shared" si="4"/>
        <v>6</v>
      </c>
      <c r="O12" s="50">
        <f t="shared" si="5"/>
        <v>4</v>
      </c>
      <c r="Q12" s="49">
        <f>Q6+60</f>
        <v>44350</v>
      </c>
      <c r="R12" s="50">
        <f t="shared" si="6"/>
        <v>6</v>
      </c>
      <c r="S12" s="50">
        <f t="shared" si="7"/>
        <v>4</v>
      </c>
      <c r="U12" s="49">
        <f>U6+60</f>
        <v>44728</v>
      </c>
      <c r="V12" s="50">
        <f t="shared" si="8"/>
        <v>6</v>
      </c>
      <c r="W12" s="50">
        <f t="shared" si="9"/>
        <v>4</v>
      </c>
    </row>
    <row r="13" spans="1:25" x14ac:dyDescent="0.3">
      <c r="A13" s="57" t="s">
        <v>124</v>
      </c>
      <c r="B13" s="57" t="s">
        <v>109</v>
      </c>
      <c r="C13" s="55" t="s">
        <v>125</v>
      </c>
      <c r="D13" s="56"/>
      <c r="E13" s="49">
        <f>DATE(E1,8,15)</f>
        <v>43327</v>
      </c>
      <c r="F13" s="50">
        <f t="shared" si="0"/>
        <v>8</v>
      </c>
      <c r="G13" s="50">
        <f t="shared" si="1"/>
        <v>3</v>
      </c>
      <c r="I13" s="49">
        <f>DATE(I1,8,15)</f>
        <v>43692</v>
      </c>
      <c r="J13" s="50">
        <f t="shared" si="2"/>
        <v>8</v>
      </c>
      <c r="K13" s="50">
        <f t="shared" si="3"/>
        <v>4</v>
      </c>
      <c r="M13" s="49">
        <f>DATE(M1,8,15)</f>
        <v>44058</v>
      </c>
      <c r="N13" s="50">
        <f t="shared" si="4"/>
        <v>8</v>
      </c>
      <c r="O13" s="50">
        <f t="shared" si="5"/>
        <v>6</v>
      </c>
      <c r="Q13" s="49">
        <f>DATE(Q1,8,15)</f>
        <v>44423</v>
      </c>
      <c r="R13" s="50">
        <f t="shared" si="6"/>
        <v>8</v>
      </c>
      <c r="S13" s="50">
        <f t="shared" si="7"/>
        <v>7</v>
      </c>
      <c r="U13" s="49">
        <f>DATE(U1,8,15)</f>
        <v>44788</v>
      </c>
      <c r="V13" s="50">
        <f t="shared" si="8"/>
        <v>8</v>
      </c>
      <c r="W13" s="50">
        <f t="shared" si="9"/>
        <v>1</v>
      </c>
    </row>
    <row r="14" spans="1:25" x14ac:dyDescent="0.3">
      <c r="A14" s="57" t="s">
        <v>126</v>
      </c>
      <c r="B14" s="57" t="s">
        <v>109</v>
      </c>
      <c r="C14" s="55" t="s">
        <v>127</v>
      </c>
      <c r="D14" s="56"/>
      <c r="E14" s="49">
        <f>DATE(E1,10,3)</f>
        <v>43376</v>
      </c>
      <c r="F14" s="50">
        <f t="shared" si="0"/>
        <v>10</v>
      </c>
      <c r="G14" s="50">
        <f t="shared" si="1"/>
        <v>3</v>
      </c>
      <c r="I14" s="49">
        <f>DATE(I1,10,3)</f>
        <v>43741</v>
      </c>
      <c r="J14" s="50">
        <f t="shared" si="2"/>
        <v>10</v>
      </c>
      <c r="K14" s="50">
        <f t="shared" si="3"/>
        <v>4</v>
      </c>
      <c r="M14" s="49">
        <f>DATE(M1,10,3)</f>
        <v>44107</v>
      </c>
      <c r="N14" s="50">
        <f t="shared" si="4"/>
        <v>10</v>
      </c>
      <c r="O14" s="50">
        <f t="shared" si="5"/>
        <v>6</v>
      </c>
      <c r="Q14" s="49">
        <f>DATE(Q1,10,3)</f>
        <v>44472</v>
      </c>
      <c r="R14" s="50">
        <f t="shared" si="6"/>
        <v>10</v>
      </c>
      <c r="S14" s="50">
        <f t="shared" si="7"/>
        <v>7</v>
      </c>
      <c r="U14" s="49">
        <f>DATE(U1,10,3)</f>
        <v>44837</v>
      </c>
      <c r="V14" s="50">
        <f t="shared" si="8"/>
        <v>10</v>
      </c>
      <c r="W14" s="50">
        <f t="shared" si="9"/>
        <v>1</v>
      </c>
    </row>
    <row r="15" spans="1:25" x14ac:dyDescent="0.3">
      <c r="A15" s="57" t="s">
        <v>128</v>
      </c>
      <c r="B15" s="57" t="s">
        <v>109</v>
      </c>
      <c r="C15" s="55" t="s">
        <v>129</v>
      </c>
      <c r="D15" s="56"/>
      <c r="E15" s="49">
        <f>DATE(E1,11,1)</f>
        <v>43405</v>
      </c>
      <c r="F15" s="50">
        <f t="shared" si="0"/>
        <v>11</v>
      </c>
      <c r="G15" s="50">
        <f t="shared" si="1"/>
        <v>4</v>
      </c>
      <c r="I15" s="49">
        <f>DATE(I1,11,1)</f>
        <v>43770</v>
      </c>
      <c r="J15" s="50">
        <f t="shared" si="2"/>
        <v>11</v>
      </c>
      <c r="K15" s="50">
        <f t="shared" si="3"/>
        <v>5</v>
      </c>
      <c r="M15" s="49">
        <f>DATE(M1,11,1)</f>
        <v>44136</v>
      </c>
      <c r="N15" s="50">
        <f t="shared" si="4"/>
        <v>11</v>
      </c>
      <c r="O15" s="50">
        <f t="shared" si="5"/>
        <v>7</v>
      </c>
      <c r="Q15" s="49">
        <f>DATE(Q1,11,1)</f>
        <v>44501</v>
      </c>
      <c r="R15" s="50">
        <f t="shared" si="6"/>
        <v>11</v>
      </c>
      <c r="S15" s="50">
        <f t="shared" si="7"/>
        <v>1</v>
      </c>
      <c r="U15" s="49">
        <f>DATE(U1,11,1)</f>
        <v>44866</v>
      </c>
      <c r="V15" s="50">
        <f t="shared" si="8"/>
        <v>11</v>
      </c>
      <c r="W15" s="50">
        <f t="shared" si="9"/>
        <v>2</v>
      </c>
    </row>
    <row r="16" spans="1:25" x14ac:dyDescent="0.3">
      <c r="A16" s="60" t="s">
        <v>130</v>
      </c>
      <c r="B16" s="60" t="s">
        <v>114</v>
      </c>
      <c r="C16" s="61"/>
      <c r="D16" s="62"/>
      <c r="E16" s="63">
        <f>DATE($E$1,12,25)-WEEKDAY(DATE($E$1,12,25),2)-21</f>
        <v>43436</v>
      </c>
      <c r="F16" s="50">
        <f t="shared" si="0"/>
        <v>12</v>
      </c>
      <c r="G16" s="64">
        <f t="shared" si="1"/>
        <v>7</v>
      </c>
      <c r="H16" s="65"/>
      <c r="I16" s="63">
        <f>DATE($E$1,12,25)-WEEKDAY(DATE($E$1,12,25),2)-21</f>
        <v>43436</v>
      </c>
      <c r="J16" s="50">
        <f t="shared" si="2"/>
        <v>12</v>
      </c>
      <c r="K16" s="64">
        <f t="shared" si="3"/>
        <v>7</v>
      </c>
      <c r="L16" s="65"/>
      <c r="M16" s="63">
        <f>DATE($E$1,12,25)-WEEKDAY(DATE($E$1,12,25),2)-21</f>
        <v>43436</v>
      </c>
      <c r="N16" s="50">
        <f t="shared" si="4"/>
        <v>12</v>
      </c>
      <c r="O16" s="64">
        <f t="shared" si="5"/>
        <v>7</v>
      </c>
      <c r="P16" s="65"/>
      <c r="Q16" s="63">
        <f>DATE($E$1,12,25)-WEEKDAY(DATE($E$1,12,25),2)-21</f>
        <v>43436</v>
      </c>
      <c r="R16" s="50">
        <f t="shared" si="6"/>
        <v>12</v>
      </c>
      <c r="S16" s="64">
        <f t="shared" si="7"/>
        <v>7</v>
      </c>
      <c r="T16" s="65"/>
      <c r="U16" s="63">
        <f>DATE($E$1,12,25)-WEEKDAY(DATE($E$1,12,25),2)-21</f>
        <v>43436</v>
      </c>
      <c r="V16" s="50">
        <f t="shared" si="8"/>
        <v>12</v>
      </c>
      <c r="W16" s="64">
        <f t="shared" si="9"/>
        <v>7</v>
      </c>
      <c r="X16" s="65"/>
      <c r="Y16" s="65"/>
    </row>
    <row r="17" spans="1:23" x14ac:dyDescent="0.3">
      <c r="A17" s="57" t="s">
        <v>131</v>
      </c>
      <c r="B17" s="57" t="s">
        <v>114</v>
      </c>
      <c r="C17" s="58"/>
      <c r="D17" s="59"/>
      <c r="E17" s="49">
        <f>E16+7</f>
        <v>43443</v>
      </c>
      <c r="F17" s="50">
        <f t="shared" si="0"/>
        <v>12</v>
      </c>
      <c r="G17" s="50">
        <f t="shared" si="1"/>
        <v>7</v>
      </c>
      <c r="I17" s="49">
        <f>I16+7</f>
        <v>43443</v>
      </c>
      <c r="J17" s="50">
        <f t="shared" si="2"/>
        <v>12</v>
      </c>
      <c r="K17" s="50">
        <f t="shared" si="3"/>
        <v>7</v>
      </c>
      <c r="M17" s="49">
        <f>M16+7</f>
        <v>43443</v>
      </c>
      <c r="N17" s="50">
        <f t="shared" si="4"/>
        <v>12</v>
      </c>
      <c r="O17" s="50">
        <f t="shared" si="5"/>
        <v>7</v>
      </c>
      <c r="Q17" s="49">
        <f>Q16+7</f>
        <v>43443</v>
      </c>
      <c r="R17" s="50">
        <f t="shared" si="6"/>
        <v>12</v>
      </c>
      <c r="S17" s="50">
        <f t="shared" si="7"/>
        <v>7</v>
      </c>
      <c r="U17" s="49">
        <f>U16+7</f>
        <v>43443</v>
      </c>
      <c r="V17" s="50">
        <f t="shared" si="8"/>
        <v>12</v>
      </c>
      <c r="W17" s="50">
        <f t="shared" si="9"/>
        <v>7</v>
      </c>
    </row>
    <row r="18" spans="1:23" x14ac:dyDescent="0.3">
      <c r="A18" s="57" t="s">
        <v>132</v>
      </c>
      <c r="B18" s="57" t="s">
        <v>114</v>
      </c>
      <c r="C18" s="58"/>
      <c r="D18" s="59"/>
      <c r="E18" s="49">
        <f>E16+14</f>
        <v>43450</v>
      </c>
      <c r="F18" s="50">
        <f t="shared" si="0"/>
        <v>12</v>
      </c>
      <c r="G18" s="50">
        <f t="shared" si="1"/>
        <v>7</v>
      </c>
      <c r="I18" s="49">
        <f>I16+14</f>
        <v>43450</v>
      </c>
      <c r="J18" s="50">
        <f t="shared" si="2"/>
        <v>12</v>
      </c>
      <c r="K18" s="50">
        <f t="shared" si="3"/>
        <v>7</v>
      </c>
      <c r="M18" s="49">
        <f>M16+14</f>
        <v>43450</v>
      </c>
      <c r="N18" s="50">
        <f t="shared" si="4"/>
        <v>12</v>
      </c>
      <c r="O18" s="50">
        <f t="shared" si="5"/>
        <v>7</v>
      </c>
      <c r="Q18" s="49">
        <f>Q16+14</f>
        <v>43450</v>
      </c>
      <c r="R18" s="50">
        <f t="shared" si="6"/>
        <v>12</v>
      </c>
      <c r="S18" s="50">
        <f t="shared" si="7"/>
        <v>7</v>
      </c>
      <c r="U18" s="49">
        <f>U16+14</f>
        <v>43450</v>
      </c>
      <c r="V18" s="50">
        <f t="shared" si="8"/>
        <v>12</v>
      </c>
      <c r="W18" s="50">
        <f t="shared" si="9"/>
        <v>7</v>
      </c>
    </row>
    <row r="19" spans="1:23" x14ac:dyDescent="0.3">
      <c r="A19" s="57" t="s">
        <v>133</v>
      </c>
      <c r="B19" s="57" t="s">
        <v>114</v>
      </c>
      <c r="C19" s="58"/>
      <c r="D19" s="59"/>
      <c r="E19" s="49">
        <f>E16+21</f>
        <v>43457</v>
      </c>
      <c r="F19" s="50">
        <f t="shared" si="0"/>
        <v>12</v>
      </c>
      <c r="G19" s="50">
        <f t="shared" si="1"/>
        <v>7</v>
      </c>
      <c r="I19" s="49">
        <f>I16+21</f>
        <v>43457</v>
      </c>
      <c r="J19" s="50">
        <f t="shared" si="2"/>
        <v>12</v>
      </c>
      <c r="K19" s="50">
        <f t="shared" si="3"/>
        <v>7</v>
      </c>
      <c r="M19" s="49">
        <f>M16+21</f>
        <v>43457</v>
      </c>
      <c r="N19" s="50">
        <f t="shared" si="4"/>
        <v>12</v>
      </c>
      <c r="O19" s="50">
        <f t="shared" si="5"/>
        <v>7</v>
      </c>
      <c r="Q19" s="49">
        <f>Q16+21</f>
        <v>43457</v>
      </c>
      <c r="R19" s="50">
        <f t="shared" si="6"/>
        <v>12</v>
      </c>
      <c r="S19" s="50">
        <f t="shared" si="7"/>
        <v>7</v>
      </c>
      <c r="U19" s="49">
        <f>U16+21</f>
        <v>43457</v>
      </c>
      <c r="V19" s="50">
        <f t="shared" si="8"/>
        <v>12</v>
      </c>
      <c r="W19" s="50">
        <f t="shared" si="9"/>
        <v>7</v>
      </c>
    </row>
    <row r="20" spans="1:23" x14ac:dyDescent="0.3">
      <c r="A20" s="57" t="s">
        <v>134</v>
      </c>
      <c r="B20" s="57" t="s">
        <v>109</v>
      </c>
      <c r="C20" s="55" t="s">
        <v>135</v>
      </c>
      <c r="D20" s="56"/>
      <c r="E20" s="49">
        <f>DATE(E1,12,24)</f>
        <v>43458</v>
      </c>
      <c r="F20" s="50">
        <f t="shared" si="0"/>
        <v>12</v>
      </c>
      <c r="G20" s="50">
        <f t="shared" si="1"/>
        <v>1</v>
      </c>
      <c r="I20" s="49">
        <f>DATE(I1,12,24)</f>
        <v>43823</v>
      </c>
      <c r="J20" s="50">
        <f t="shared" si="2"/>
        <v>12</v>
      </c>
      <c r="K20" s="50">
        <f t="shared" si="3"/>
        <v>2</v>
      </c>
      <c r="M20" s="49">
        <f>DATE(M1,12,24)</f>
        <v>44189</v>
      </c>
      <c r="N20" s="50">
        <f t="shared" si="4"/>
        <v>12</v>
      </c>
      <c r="O20" s="50">
        <f t="shared" si="5"/>
        <v>4</v>
      </c>
      <c r="Q20" s="49">
        <f>DATE(Q1,12,24)</f>
        <v>44554</v>
      </c>
      <c r="R20" s="50">
        <f t="shared" si="6"/>
        <v>12</v>
      </c>
      <c r="S20" s="50">
        <f t="shared" si="7"/>
        <v>5</v>
      </c>
      <c r="U20" s="49">
        <f>DATE(U1,12,24)</f>
        <v>44919</v>
      </c>
      <c r="V20" s="50">
        <f t="shared" si="8"/>
        <v>12</v>
      </c>
      <c r="W20" s="50">
        <f t="shared" si="9"/>
        <v>6</v>
      </c>
    </row>
    <row r="21" spans="1:23" x14ac:dyDescent="0.3">
      <c r="A21" s="57" t="s">
        <v>136</v>
      </c>
      <c r="B21" s="57" t="s">
        <v>109</v>
      </c>
      <c r="C21" s="55" t="s">
        <v>137</v>
      </c>
      <c r="D21" s="56"/>
      <c r="E21" s="49">
        <f>DATE(E1,12,25)</f>
        <v>43459</v>
      </c>
      <c r="F21" s="50">
        <f t="shared" si="0"/>
        <v>12</v>
      </c>
      <c r="G21" s="50">
        <f t="shared" si="1"/>
        <v>2</v>
      </c>
      <c r="I21" s="49">
        <f>DATE(I1,12,25)</f>
        <v>43824</v>
      </c>
      <c r="J21" s="50">
        <f t="shared" si="2"/>
        <v>12</v>
      </c>
      <c r="K21" s="50">
        <f t="shared" si="3"/>
        <v>3</v>
      </c>
      <c r="M21" s="49">
        <f>DATE(M1,12,25)</f>
        <v>44190</v>
      </c>
      <c r="N21" s="50">
        <f t="shared" si="4"/>
        <v>12</v>
      </c>
      <c r="O21" s="50">
        <f t="shared" si="5"/>
        <v>5</v>
      </c>
      <c r="Q21" s="49">
        <f>DATE(Q1,12,25)</f>
        <v>44555</v>
      </c>
      <c r="R21" s="50">
        <f t="shared" si="6"/>
        <v>12</v>
      </c>
      <c r="S21" s="50">
        <f t="shared" si="7"/>
        <v>6</v>
      </c>
      <c r="U21" s="49">
        <f>DATE(U1,12,25)</f>
        <v>44920</v>
      </c>
      <c r="V21" s="50">
        <f t="shared" si="8"/>
        <v>12</v>
      </c>
      <c r="W21" s="50">
        <f t="shared" si="9"/>
        <v>7</v>
      </c>
    </row>
    <row r="22" spans="1:23" x14ac:dyDescent="0.3">
      <c r="A22" s="57" t="s">
        <v>138</v>
      </c>
      <c r="B22" s="57" t="s">
        <v>109</v>
      </c>
      <c r="C22" s="55" t="s">
        <v>139</v>
      </c>
      <c r="D22" s="56"/>
      <c r="E22" s="49">
        <f>DATE(E1,12,26)</f>
        <v>43460</v>
      </c>
      <c r="F22" s="50">
        <f t="shared" si="0"/>
        <v>12</v>
      </c>
      <c r="G22" s="50">
        <f t="shared" si="1"/>
        <v>3</v>
      </c>
      <c r="I22" s="49">
        <f>DATE(I1,12,26)</f>
        <v>43825</v>
      </c>
      <c r="J22" s="50">
        <f t="shared" si="2"/>
        <v>12</v>
      </c>
      <c r="K22" s="50">
        <f t="shared" si="3"/>
        <v>4</v>
      </c>
      <c r="M22" s="49">
        <f>DATE(M1,12,26)</f>
        <v>44191</v>
      </c>
      <c r="N22" s="50">
        <f t="shared" si="4"/>
        <v>12</v>
      </c>
      <c r="O22" s="50">
        <f t="shared" si="5"/>
        <v>6</v>
      </c>
      <c r="Q22" s="49">
        <f>DATE(Q1,12,26)</f>
        <v>44556</v>
      </c>
      <c r="R22" s="50">
        <f t="shared" si="6"/>
        <v>12</v>
      </c>
      <c r="S22" s="50">
        <f t="shared" si="7"/>
        <v>7</v>
      </c>
      <c r="U22" s="49">
        <f>DATE(U1,12,26)</f>
        <v>44921</v>
      </c>
      <c r="V22" s="50">
        <f t="shared" si="8"/>
        <v>12</v>
      </c>
      <c r="W22" s="50">
        <f t="shared" si="9"/>
        <v>1</v>
      </c>
    </row>
    <row r="23" spans="1:23" x14ac:dyDescent="0.3">
      <c r="A23" s="57" t="s">
        <v>140</v>
      </c>
      <c r="B23" s="57" t="s">
        <v>109</v>
      </c>
      <c r="C23" s="55" t="s">
        <v>141</v>
      </c>
      <c r="D23" s="66"/>
      <c r="E23" s="49">
        <f>DATE(E1,12,31)</f>
        <v>43465</v>
      </c>
      <c r="F23" s="50">
        <f t="shared" si="0"/>
        <v>12</v>
      </c>
      <c r="G23" s="50">
        <f t="shared" si="1"/>
        <v>1</v>
      </c>
      <c r="I23" s="49">
        <f>DATE(I1,12,31)</f>
        <v>43830</v>
      </c>
      <c r="J23" s="50">
        <f t="shared" si="2"/>
        <v>12</v>
      </c>
      <c r="K23" s="50">
        <f t="shared" si="3"/>
        <v>2</v>
      </c>
      <c r="M23" s="49">
        <f>DATE(M1,12,31)</f>
        <v>44196</v>
      </c>
      <c r="N23" s="50">
        <f t="shared" si="4"/>
        <v>12</v>
      </c>
      <c r="O23" s="50">
        <f t="shared" si="5"/>
        <v>4</v>
      </c>
      <c r="Q23" s="49">
        <f>DATE(Q1,12,31)</f>
        <v>44561</v>
      </c>
      <c r="R23" s="50">
        <f t="shared" si="6"/>
        <v>12</v>
      </c>
      <c r="S23" s="50">
        <f t="shared" si="7"/>
        <v>5</v>
      </c>
      <c r="U23" s="49">
        <f>DATE(U1,12,31)</f>
        <v>44926</v>
      </c>
      <c r="V23" s="50">
        <f t="shared" si="8"/>
        <v>12</v>
      </c>
      <c r="W23" s="50">
        <f t="shared" si="9"/>
        <v>6</v>
      </c>
    </row>
    <row r="26" spans="1:23" x14ac:dyDescent="0.3">
      <c r="E26" s="50">
        <v>1</v>
      </c>
      <c r="F26" s="50">
        <v>2</v>
      </c>
      <c r="G26" s="50">
        <v>3</v>
      </c>
      <c r="H26" s="50">
        <v>4</v>
      </c>
      <c r="I26" s="50">
        <v>5</v>
      </c>
      <c r="J26" s="50">
        <v>6</v>
      </c>
      <c r="K26" s="50">
        <v>7</v>
      </c>
      <c r="L26" s="50">
        <v>8</v>
      </c>
      <c r="M26" s="50">
        <v>9</v>
      </c>
      <c r="N26" s="50">
        <v>10</v>
      </c>
      <c r="O26" s="50">
        <v>11</v>
      </c>
      <c r="P26" s="50">
        <v>12</v>
      </c>
    </row>
    <row r="27" spans="1:23" x14ac:dyDescent="0.3">
      <c r="A27" s="48" t="s">
        <v>142</v>
      </c>
      <c r="E27" s="67" t="s">
        <v>143</v>
      </c>
      <c r="F27" s="67" t="s">
        <v>144</v>
      </c>
      <c r="G27" s="67" t="s">
        <v>145</v>
      </c>
      <c r="H27" s="67" t="s">
        <v>146</v>
      </c>
      <c r="I27" s="67" t="s">
        <v>147</v>
      </c>
      <c r="J27" s="67" t="s">
        <v>148</v>
      </c>
      <c r="K27" s="67" t="s">
        <v>149</v>
      </c>
      <c r="L27" s="67" t="s">
        <v>150</v>
      </c>
      <c r="M27" s="67" t="s">
        <v>151</v>
      </c>
      <c r="N27" s="67" t="s">
        <v>152</v>
      </c>
      <c r="O27" s="67" t="s">
        <v>153</v>
      </c>
      <c r="P27" s="67" t="s">
        <v>154</v>
      </c>
      <c r="Q27" s="67"/>
      <c r="R27" s="67"/>
      <c r="S27" s="67"/>
      <c r="U27" s="67"/>
      <c r="V27" s="67"/>
      <c r="W27" s="67"/>
    </row>
    <row r="28" spans="1:23" x14ac:dyDescent="0.3">
      <c r="C28" s="68">
        <f>E1</f>
        <v>2018</v>
      </c>
      <c r="E28" s="50">
        <f t="shared" ref="E28:P28" si="10">COUNTIFS($F$2:$F$23,COLUMN()-4,$G$2:$G$23,"&lt;6")</f>
        <v>1</v>
      </c>
      <c r="F28" s="50">
        <f t="shared" si="10"/>
        <v>1</v>
      </c>
      <c r="G28" s="50">
        <f t="shared" si="10"/>
        <v>1</v>
      </c>
      <c r="H28" s="50">
        <f t="shared" si="10"/>
        <v>1</v>
      </c>
      <c r="I28" s="50">
        <f t="shared" si="10"/>
        <v>4</v>
      </c>
      <c r="J28" s="50">
        <f t="shared" si="10"/>
        <v>0</v>
      </c>
      <c r="K28" s="50">
        <f t="shared" si="10"/>
        <v>0</v>
      </c>
      <c r="L28" s="50">
        <f t="shared" si="10"/>
        <v>1</v>
      </c>
      <c r="M28" s="50">
        <f t="shared" si="10"/>
        <v>0</v>
      </c>
      <c r="N28" s="50">
        <f t="shared" si="10"/>
        <v>1</v>
      </c>
      <c r="O28" s="50">
        <f t="shared" si="10"/>
        <v>1</v>
      </c>
      <c r="P28" s="50">
        <f t="shared" si="10"/>
        <v>4</v>
      </c>
      <c r="Q28" s="50"/>
      <c r="S28" s="50"/>
      <c r="U28" s="50"/>
      <c r="W28" s="50"/>
    </row>
    <row r="29" spans="1:23" x14ac:dyDescent="0.3">
      <c r="C29" s="68">
        <f>I1</f>
        <v>2019</v>
      </c>
      <c r="E29" s="50">
        <f t="shared" ref="E29:P29" si="11">COUNTIFS($J$2:$J$23,COLUMN()-4,$K$2:$K$23,"&lt;6")</f>
        <v>1</v>
      </c>
      <c r="F29" s="50">
        <f t="shared" si="11"/>
        <v>0</v>
      </c>
      <c r="G29" s="50">
        <f t="shared" si="11"/>
        <v>1</v>
      </c>
      <c r="H29" s="50">
        <f t="shared" si="11"/>
        <v>2</v>
      </c>
      <c r="I29" s="50">
        <f t="shared" si="11"/>
        <v>2</v>
      </c>
      <c r="J29" s="50">
        <f t="shared" si="11"/>
        <v>2</v>
      </c>
      <c r="K29" s="50">
        <f t="shared" si="11"/>
        <v>0</v>
      </c>
      <c r="L29" s="50">
        <f t="shared" si="11"/>
        <v>1</v>
      </c>
      <c r="M29" s="50">
        <f t="shared" si="11"/>
        <v>0</v>
      </c>
      <c r="N29" s="50">
        <f t="shared" si="11"/>
        <v>1</v>
      </c>
      <c r="O29" s="50">
        <f t="shared" si="11"/>
        <v>1</v>
      </c>
      <c r="P29" s="50">
        <f t="shared" si="11"/>
        <v>4</v>
      </c>
    </row>
    <row r="30" spans="1:23" x14ac:dyDescent="0.3">
      <c r="C30" s="68">
        <f>M1</f>
        <v>2020</v>
      </c>
      <c r="E30" s="50">
        <f t="shared" ref="E30:P31" si="12">COUNTIFS($N$2:$N$23,COLUMN()-4,$O$2:$O$23,"&lt;6")</f>
        <v>2</v>
      </c>
      <c r="F30" s="50">
        <f t="shared" si="12"/>
        <v>1</v>
      </c>
      <c r="G30" s="50">
        <f t="shared" si="12"/>
        <v>0</v>
      </c>
      <c r="H30" s="50">
        <f t="shared" si="12"/>
        <v>2</v>
      </c>
      <c r="I30" s="50">
        <f t="shared" si="12"/>
        <v>2</v>
      </c>
      <c r="J30" s="50">
        <f t="shared" si="12"/>
        <v>2</v>
      </c>
      <c r="K30" s="50">
        <f t="shared" si="12"/>
        <v>0</v>
      </c>
      <c r="L30" s="50">
        <f t="shared" si="12"/>
        <v>0</v>
      </c>
      <c r="M30" s="50">
        <f t="shared" si="12"/>
        <v>0</v>
      </c>
      <c r="N30" s="50">
        <f t="shared" si="12"/>
        <v>0</v>
      </c>
      <c r="O30" s="50">
        <f t="shared" si="12"/>
        <v>0</v>
      </c>
      <c r="P30" s="50">
        <f t="shared" si="12"/>
        <v>3</v>
      </c>
    </row>
    <row r="31" spans="1:23" x14ac:dyDescent="0.3">
      <c r="C31" s="68">
        <f>Q1</f>
        <v>2021</v>
      </c>
      <c r="E31" s="50">
        <f t="shared" si="12"/>
        <v>2</v>
      </c>
      <c r="F31" s="50">
        <f t="shared" si="12"/>
        <v>1</v>
      </c>
      <c r="G31" s="50">
        <f t="shared" si="12"/>
        <v>0</v>
      </c>
      <c r="H31" s="50">
        <f t="shared" si="12"/>
        <v>2</v>
      </c>
      <c r="I31" s="50">
        <f t="shared" si="12"/>
        <v>2</v>
      </c>
      <c r="J31" s="50">
        <f t="shared" si="12"/>
        <v>2</v>
      </c>
      <c r="K31" s="50">
        <f t="shared" si="12"/>
        <v>0</v>
      </c>
      <c r="L31" s="50">
        <f t="shared" si="12"/>
        <v>0</v>
      </c>
      <c r="M31" s="50">
        <f t="shared" si="12"/>
        <v>0</v>
      </c>
      <c r="N31" s="50">
        <f t="shared" si="12"/>
        <v>0</v>
      </c>
      <c r="O31" s="50">
        <f t="shared" si="12"/>
        <v>0</v>
      </c>
      <c r="P31" s="50">
        <f t="shared" si="12"/>
        <v>3</v>
      </c>
    </row>
    <row r="32" spans="1:23" x14ac:dyDescent="0.3">
      <c r="C32" s="68">
        <f>U1</f>
        <v>2022</v>
      </c>
      <c r="E32" s="50">
        <f t="shared" ref="E32:P32" si="13">COUNTIFS($R$2:$R$23,COLUMN()-4,$S$2:$S$23,"&lt;6")</f>
        <v>2</v>
      </c>
      <c r="F32" s="50">
        <f t="shared" si="13"/>
        <v>1</v>
      </c>
      <c r="G32" s="50">
        <f t="shared" si="13"/>
        <v>0</v>
      </c>
      <c r="H32" s="50">
        <f t="shared" si="13"/>
        <v>2</v>
      </c>
      <c r="I32" s="50">
        <f t="shared" si="13"/>
        <v>2</v>
      </c>
      <c r="J32" s="50">
        <f t="shared" si="13"/>
        <v>1</v>
      </c>
      <c r="K32" s="50">
        <f t="shared" si="13"/>
        <v>0</v>
      </c>
      <c r="L32" s="50">
        <f t="shared" si="13"/>
        <v>0</v>
      </c>
      <c r="M32" s="50">
        <f t="shared" si="13"/>
        <v>0</v>
      </c>
      <c r="N32" s="50">
        <f t="shared" si="13"/>
        <v>0</v>
      </c>
      <c r="O32" s="50">
        <f t="shared" si="13"/>
        <v>1</v>
      </c>
      <c r="P32" s="50">
        <f t="shared" si="13"/>
        <v>2</v>
      </c>
    </row>
    <row r="36" spans="1:62" x14ac:dyDescent="0.3">
      <c r="A36" s="48" t="s">
        <v>155</v>
      </c>
      <c r="C36" s="69">
        <f>B1</f>
        <v>43101</v>
      </c>
      <c r="D36" s="69">
        <f t="shared" ref="D36:AI36" si="14">EOMONTH(C36,0)+1</f>
        <v>43132</v>
      </c>
      <c r="E36" s="69">
        <f t="shared" si="14"/>
        <v>43160</v>
      </c>
      <c r="F36" s="69">
        <f t="shared" si="14"/>
        <v>43191</v>
      </c>
      <c r="G36" s="69">
        <f t="shared" si="14"/>
        <v>43221</v>
      </c>
      <c r="H36" s="69">
        <f t="shared" si="14"/>
        <v>43252</v>
      </c>
      <c r="I36" s="69">
        <f t="shared" si="14"/>
        <v>43282</v>
      </c>
      <c r="J36" s="69">
        <f t="shared" si="14"/>
        <v>43313</v>
      </c>
      <c r="K36" s="69">
        <f t="shared" si="14"/>
        <v>43344</v>
      </c>
      <c r="L36" s="69">
        <f t="shared" si="14"/>
        <v>43374</v>
      </c>
      <c r="M36" s="69">
        <f t="shared" si="14"/>
        <v>43405</v>
      </c>
      <c r="N36" s="69">
        <f t="shared" si="14"/>
        <v>43435</v>
      </c>
      <c r="O36" s="69">
        <f t="shared" si="14"/>
        <v>43466</v>
      </c>
      <c r="P36" s="69">
        <f t="shared" si="14"/>
        <v>43497</v>
      </c>
      <c r="Q36" s="69">
        <f t="shared" si="14"/>
        <v>43525</v>
      </c>
      <c r="R36" s="69">
        <f t="shared" si="14"/>
        <v>43556</v>
      </c>
      <c r="S36" s="69">
        <f t="shared" si="14"/>
        <v>43586</v>
      </c>
      <c r="T36" s="69">
        <f t="shared" si="14"/>
        <v>43617</v>
      </c>
      <c r="U36" s="69">
        <f t="shared" si="14"/>
        <v>43647</v>
      </c>
      <c r="V36" s="69">
        <f t="shared" si="14"/>
        <v>43678</v>
      </c>
      <c r="W36" s="69">
        <f t="shared" si="14"/>
        <v>43709</v>
      </c>
      <c r="X36" s="69">
        <f t="shared" si="14"/>
        <v>43739</v>
      </c>
      <c r="Y36" s="69">
        <f t="shared" si="14"/>
        <v>43770</v>
      </c>
      <c r="Z36" s="69">
        <f t="shared" si="14"/>
        <v>43800</v>
      </c>
      <c r="AA36" s="69">
        <f t="shared" si="14"/>
        <v>43831</v>
      </c>
      <c r="AB36" s="69">
        <f t="shared" si="14"/>
        <v>43862</v>
      </c>
      <c r="AC36" s="69">
        <f t="shared" si="14"/>
        <v>43891</v>
      </c>
      <c r="AD36" s="69">
        <f t="shared" si="14"/>
        <v>43922</v>
      </c>
      <c r="AE36" s="69">
        <f t="shared" si="14"/>
        <v>43952</v>
      </c>
      <c r="AF36" s="69">
        <f t="shared" si="14"/>
        <v>43983</v>
      </c>
      <c r="AG36" s="69">
        <f t="shared" si="14"/>
        <v>44013</v>
      </c>
      <c r="AH36" s="69">
        <f t="shared" si="14"/>
        <v>44044</v>
      </c>
      <c r="AI36" s="69">
        <f t="shared" si="14"/>
        <v>44075</v>
      </c>
      <c r="AJ36" s="69">
        <f t="shared" ref="AJ36:BJ36" si="15">EOMONTH(AI36,0)+1</f>
        <v>44105</v>
      </c>
      <c r="AK36" s="69">
        <f t="shared" si="15"/>
        <v>44136</v>
      </c>
      <c r="AL36" s="69">
        <f t="shared" si="15"/>
        <v>44166</v>
      </c>
      <c r="AM36" s="69">
        <f t="shared" si="15"/>
        <v>44197</v>
      </c>
      <c r="AN36" s="69">
        <f t="shared" si="15"/>
        <v>44228</v>
      </c>
      <c r="AO36" s="69">
        <f t="shared" si="15"/>
        <v>44256</v>
      </c>
      <c r="AP36" s="69">
        <f t="shared" si="15"/>
        <v>44287</v>
      </c>
      <c r="AQ36" s="69">
        <f t="shared" si="15"/>
        <v>44317</v>
      </c>
      <c r="AR36" s="69">
        <f t="shared" si="15"/>
        <v>44348</v>
      </c>
      <c r="AS36" s="69">
        <f t="shared" si="15"/>
        <v>44378</v>
      </c>
      <c r="AT36" s="69">
        <f t="shared" si="15"/>
        <v>44409</v>
      </c>
      <c r="AU36" s="69">
        <f t="shared" si="15"/>
        <v>44440</v>
      </c>
      <c r="AV36" s="69">
        <f t="shared" si="15"/>
        <v>44470</v>
      </c>
      <c r="AW36" s="69">
        <f t="shared" si="15"/>
        <v>44501</v>
      </c>
      <c r="AX36" s="69">
        <f t="shared" si="15"/>
        <v>44531</v>
      </c>
      <c r="AY36" s="69">
        <f t="shared" si="15"/>
        <v>44562</v>
      </c>
      <c r="AZ36" s="69">
        <f t="shared" si="15"/>
        <v>44593</v>
      </c>
      <c r="BA36" s="69">
        <f t="shared" si="15"/>
        <v>44621</v>
      </c>
      <c r="BB36" s="69">
        <f t="shared" si="15"/>
        <v>44652</v>
      </c>
      <c r="BC36" s="69">
        <f t="shared" si="15"/>
        <v>44682</v>
      </c>
      <c r="BD36" s="69">
        <f t="shared" si="15"/>
        <v>44713</v>
      </c>
      <c r="BE36" s="69">
        <f t="shared" si="15"/>
        <v>44743</v>
      </c>
      <c r="BF36" s="69">
        <f t="shared" si="15"/>
        <v>44774</v>
      </c>
      <c r="BG36" s="69">
        <f t="shared" si="15"/>
        <v>44805</v>
      </c>
      <c r="BH36" s="69">
        <f t="shared" si="15"/>
        <v>44835</v>
      </c>
      <c r="BI36" s="69">
        <f t="shared" si="15"/>
        <v>44866</v>
      </c>
      <c r="BJ36" s="69">
        <f t="shared" si="15"/>
        <v>44896</v>
      </c>
    </row>
    <row r="37" spans="1:62" x14ac:dyDescent="0.3">
      <c r="A37" s="48" t="s">
        <v>156</v>
      </c>
      <c r="B37" s="70"/>
      <c r="C37" s="48">
        <f>VLOOKUP(YEAR(C36),FEIERTAGSKALENDER,MATCH(MONTH(C36), Kalender!$E$26:$P$26,0)+2,0)</f>
        <v>1</v>
      </c>
      <c r="D37" s="48">
        <f>VLOOKUP(YEAR(D36),FEIERTAGSKALENDER,MATCH(MONTH(D36), Kalender!$E$26:$P$26,0)+2,0)</f>
        <v>1</v>
      </c>
      <c r="E37" s="49">
        <f>VLOOKUP(YEAR(E36),FEIERTAGSKALENDER,MATCH(MONTH(E36), Kalender!$E$26:$P$26,0)+2,0)</f>
        <v>1</v>
      </c>
      <c r="F37" s="50">
        <f>VLOOKUP(YEAR(F36),FEIERTAGSKALENDER,MATCH(MONTH(F36), Kalender!$E$26:$P$26,0)+2,0)</f>
        <v>1</v>
      </c>
      <c r="G37" s="50">
        <f>VLOOKUP(YEAR(G36),FEIERTAGSKALENDER,MATCH(MONTH(G36), Kalender!$E$26:$P$26,0)+2,0)</f>
        <v>4</v>
      </c>
      <c r="H37" s="48">
        <f>VLOOKUP(YEAR(H36),FEIERTAGSKALENDER,MATCH(MONTH(H36), Kalender!$E$26:$P$26,0)+2,0)</f>
        <v>0</v>
      </c>
      <c r="I37" s="49">
        <f>VLOOKUP(YEAR(I36),FEIERTAGSKALENDER,MATCH(MONTH(I36), Kalender!$E$26:$P$26,0)+2,0)</f>
        <v>0</v>
      </c>
      <c r="J37" s="50">
        <f>VLOOKUP(YEAR(J36),FEIERTAGSKALENDER,MATCH(MONTH(J36), Kalender!$E$26:$P$26,0)+2,0)</f>
        <v>1</v>
      </c>
      <c r="K37" s="48">
        <f>VLOOKUP(YEAR(K36),FEIERTAGSKALENDER,MATCH(MONTH(K36), Kalender!$E$26:$P$26,0)+2,0)</f>
        <v>0</v>
      </c>
      <c r="L37" s="48">
        <f>VLOOKUP(YEAR(L36),FEIERTAGSKALENDER,MATCH(MONTH(L36), Kalender!$E$26:$P$26,0)+2,0)</f>
        <v>1</v>
      </c>
      <c r="M37" s="49">
        <f>VLOOKUP(YEAR(M36),FEIERTAGSKALENDER,MATCH(MONTH(M36), Kalender!$E$26:$P$26,0)+2,0)</f>
        <v>1</v>
      </c>
      <c r="N37" s="50">
        <f>VLOOKUP(YEAR(N36),FEIERTAGSKALENDER,MATCH(MONTH(N36), Kalender!$E$26:$P$26,0)+2,0)</f>
        <v>4</v>
      </c>
      <c r="O37" s="48">
        <f>VLOOKUP(YEAR(O36),FEIERTAGSKALENDER,MATCH(MONTH(O36), Kalender!$E$26:$P$26,0)+2,0)</f>
        <v>1</v>
      </c>
      <c r="P37" s="48">
        <f>VLOOKUP(YEAR(P36),FEIERTAGSKALENDER,MATCH(MONTH(P36), Kalender!$E$26:$P$26,0)+2,0)</f>
        <v>0</v>
      </c>
      <c r="Q37" s="49">
        <f>VLOOKUP(YEAR(Q36),FEIERTAGSKALENDER,MATCH(MONTH(Q36), Kalender!$E$26:$P$26,0)+2,0)</f>
        <v>1</v>
      </c>
      <c r="R37" s="50">
        <f>VLOOKUP(YEAR(R36),FEIERTAGSKALENDER,MATCH(MONTH(R36), Kalender!$E$26:$P$26,0)+2,0)</f>
        <v>2</v>
      </c>
      <c r="S37" s="48">
        <f>VLOOKUP(YEAR(S36),FEIERTAGSKALENDER,MATCH(MONTH(S36), Kalender!$E$26:$P$26,0)+2,0)</f>
        <v>2</v>
      </c>
      <c r="T37" s="48">
        <f>VLOOKUP(YEAR(T36),FEIERTAGSKALENDER,MATCH(MONTH(T36), Kalender!$E$26:$P$26,0)+2,0)</f>
        <v>2</v>
      </c>
      <c r="U37" s="49">
        <f>VLOOKUP(YEAR(U36),FEIERTAGSKALENDER,MATCH(MONTH(U36), Kalender!$E$26:$P$26,0)+2,0)</f>
        <v>0</v>
      </c>
      <c r="V37" s="50">
        <f>VLOOKUP(YEAR(V36),FEIERTAGSKALENDER,MATCH(MONTH(V36), Kalender!$E$26:$P$26,0)+2,0)</f>
        <v>1</v>
      </c>
      <c r="W37" s="48">
        <f>VLOOKUP(YEAR(W36),FEIERTAGSKALENDER,MATCH(MONTH(W36), Kalender!$E$26:$P$26,0)+2,0)</f>
        <v>0</v>
      </c>
      <c r="X37" s="48">
        <f>VLOOKUP(YEAR(X36),FEIERTAGSKALENDER,MATCH(MONTH(X36), Kalender!$E$26:$P$26,0)+2,0)</f>
        <v>1</v>
      </c>
      <c r="Y37" s="48">
        <f>VLOOKUP(YEAR(Y36),FEIERTAGSKALENDER,MATCH(MONTH(Y36), Kalender!$E$26:$P$26,0)+2,0)</f>
        <v>1</v>
      </c>
      <c r="Z37" s="48">
        <f>VLOOKUP(YEAR(Z36),FEIERTAGSKALENDER,MATCH(MONTH(Z36), Kalender!$E$26:$P$26,0)+2,0)</f>
        <v>4</v>
      </c>
      <c r="AA37" s="48">
        <f>VLOOKUP(YEAR(AA36),FEIERTAGSKALENDER,MATCH(MONTH(AA36), Kalender!$E$26:$P$26,0)+2,0)</f>
        <v>2</v>
      </c>
      <c r="AB37" s="48">
        <f>VLOOKUP(YEAR(AB36),FEIERTAGSKALENDER,MATCH(MONTH(AB36), Kalender!$E$26:$P$26,0)+2,0)</f>
        <v>1</v>
      </c>
      <c r="AC37" s="48">
        <f>VLOOKUP(YEAR(AC36),FEIERTAGSKALENDER,MATCH(MONTH(AC36), Kalender!$E$26:$P$26,0)+2,0)</f>
        <v>0</v>
      </c>
      <c r="AD37" s="48">
        <f>VLOOKUP(YEAR(AD36),FEIERTAGSKALENDER,MATCH(MONTH(AD36), Kalender!$E$26:$P$26,0)+2,0)</f>
        <v>2</v>
      </c>
      <c r="AE37" s="48">
        <f>VLOOKUP(YEAR(AE36),FEIERTAGSKALENDER,MATCH(MONTH(AE36), Kalender!$E$26:$P$26,0)+2,0)</f>
        <v>2</v>
      </c>
      <c r="AF37" s="48">
        <f>VLOOKUP(YEAR(AF36),FEIERTAGSKALENDER,MATCH(MONTH(AF36), Kalender!$E$26:$P$26,0)+2,0)</f>
        <v>2</v>
      </c>
      <c r="AG37" s="48">
        <f>VLOOKUP(YEAR(AG36),FEIERTAGSKALENDER,MATCH(MONTH(AG36), Kalender!$E$26:$P$26,0)+2,0)</f>
        <v>0</v>
      </c>
      <c r="AH37" s="48">
        <f>VLOOKUP(YEAR(AH36),FEIERTAGSKALENDER,MATCH(MONTH(AH36), Kalender!$E$26:$P$26,0)+2,0)</f>
        <v>0</v>
      </c>
      <c r="AI37" s="48">
        <f>VLOOKUP(YEAR(AI36),FEIERTAGSKALENDER,MATCH(MONTH(AI36), Kalender!$E$26:$P$26,0)+2,0)</f>
        <v>0</v>
      </c>
      <c r="AJ37" s="48">
        <f>VLOOKUP(YEAR(AJ36),FEIERTAGSKALENDER,MATCH(MONTH(AJ36), Kalender!$E$26:$P$26,0)+2,0)</f>
        <v>0</v>
      </c>
      <c r="AK37" s="48">
        <f>VLOOKUP(YEAR(AK36),FEIERTAGSKALENDER,MATCH(MONTH(AK36), Kalender!$E$26:$P$26,0)+2,0)</f>
        <v>0</v>
      </c>
      <c r="AL37" s="48">
        <f>VLOOKUP(YEAR(AL36),FEIERTAGSKALENDER,MATCH(MONTH(AL36), Kalender!$E$26:$P$26,0)+2,0)</f>
        <v>3</v>
      </c>
      <c r="AM37" s="48">
        <f>VLOOKUP(YEAR(AM36),FEIERTAGSKALENDER,MATCH(MONTH(AM36), Kalender!$E$26:$P$26,0)+2,0)</f>
        <v>2</v>
      </c>
      <c r="AN37" s="48">
        <f>VLOOKUP(YEAR(AN36),FEIERTAGSKALENDER,MATCH(MONTH(AN36), Kalender!$E$26:$P$26,0)+2,0)</f>
        <v>1</v>
      </c>
      <c r="AO37" s="48">
        <f>VLOOKUP(YEAR(AO36),FEIERTAGSKALENDER,MATCH(MONTH(AO36), Kalender!$E$26:$P$26,0)+2,0)</f>
        <v>0</v>
      </c>
      <c r="AP37" s="48">
        <f>VLOOKUP(YEAR(AP36),FEIERTAGSKALENDER,MATCH(MONTH(AP36), Kalender!$E$26:$P$26,0)+2,0)</f>
        <v>2</v>
      </c>
      <c r="AQ37" s="48">
        <f>VLOOKUP(YEAR(AQ36),FEIERTAGSKALENDER,MATCH(MONTH(AQ36), Kalender!$E$26:$P$26,0)+2,0)</f>
        <v>2</v>
      </c>
      <c r="AR37" s="48">
        <f>VLOOKUP(YEAR(AR36),FEIERTAGSKALENDER,MATCH(MONTH(AR36), Kalender!$E$26:$P$26,0)+2,0)</f>
        <v>2</v>
      </c>
      <c r="AS37" s="48">
        <f>VLOOKUP(YEAR(AS36),FEIERTAGSKALENDER,MATCH(MONTH(AS36), Kalender!$E$26:$P$26,0)+2,0)</f>
        <v>0</v>
      </c>
      <c r="AT37" s="48">
        <f>VLOOKUP(YEAR(AT36),FEIERTAGSKALENDER,MATCH(MONTH(AT36), Kalender!$E$26:$P$26,0)+2,0)</f>
        <v>0</v>
      </c>
      <c r="AU37" s="48">
        <f>VLOOKUP(YEAR(AU36),FEIERTAGSKALENDER,MATCH(MONTH(AU36), Kalender!$E$26:$P$26,0)+2,0)</f>
        <v>0</v>
      </c>
      <c r="AV37" s="48">
        <f>VLOOKUP(YEAR(AV36),FEIERTAGSKALENDER,MATCH(MONTH(AV36), Kalender!$E$26:$P$26,0)+2,0)</f>
        <v>0</v>
      </c>
      <c r="AW37" s="48">
        <f>VLOOKUP(YEAR(AW36),FEIERTAGSKALENDER,MATCH(MONTH(AW36), Kalender!$E$26:$P$26,0)+2,0)</f>
        <v>0</v>
      </c>
      <c r="AX37" s="48">
        <f>VLOOKUP(YEAR(AX36),FEIERTAGSKALENDER,MATCH(MONTH(AX36), Kalender!$E$26:$P$26,0)+2,0)</f>
        <v>3</v>
      </c>
      <c r="AY37" s="48">
        <f>VLOOKUP(YEAR(AY36),FEIERTAGSKALENDER,MATCH(MONTH(AY36), Kalender!$E$26:$P$26,0)+2,0)</f>
        <v>2</v>
      </c>
      <c r="AZ37" s="48">
        <f>VLOOKUP(YEAR(AZ36),FEIERTAGSKALENDER,MATCH(MONTH(AZ36), Kalender!$E$26:$P$26,0)+2,0)</f>
        <v>1</v>
      </c>
      <c r="BA37" s="48">
        <f>VLOOKUP(YEAR(BA36),FEIERTAGSKALENDER,MATCH(MONTH(BA36), Kalender!$E$26:$P$26,0)+2,0)</f>
        <v>0</v>
      </c>
      <c r="BB37" s="48">
        <f>VLOOKUP(YEAR(BB36),FEIERTAGSKALENDER,MATCH(MONTH(BB36), Kalender!$E$26:$P$26,0)+2,0)</f>
        <v>2</v>
      </c>
      <c r="BC37" s="48">
        <f>VLOOKUP(YEAR(BC36),FEIERTAGSKALENDER,MATCH(MONTH(BC36), Kalender!$E$26:$P$26,0)+2,0)</f>
        <v>2</v>
      </c>
      <c r="BD37" s="48">
        <f>VLOOKUP(YEAR(BD36),FEIERTAGSKALENDER,MATCH(MONTH(BD36), Kalender!$E$26:$P$26,0)+2,0)</f>
        <v>1</v>
      </c>
      <c r="BE37" s="48">
        <f>VLOOKUP(YEAR(BE36),FEIERTAGSKALENDER,MATCH(MONTH(BE36), Kalender!$E$26:$P$26,0)+2,0)</f>
        <v>0</v>
      </c>
      <c r="BF37" s="48">
        <f>VLOOKUP(YEAR(BF36),FEIERTAGSKALENDER,MATCH(MONTH(BF36), Kalender!$E$26:$P$26,0)+2,0)</f>
        <v>0</v>
      </c>
      <c r="BG37" s="48">
        <f>VLOOKUP(YEAR(BG36),FEIERTAGSKALENDER,MATCH(MONTH(BG36), Kalender!$E$26:$P$26,0)+2,0)</f>
        <v>0</v>
      </c>
      <c r="BH37" s="48">
        <f>VLOOKUP(YEAR(BH36),FEIERTAGSKALENDER,MATCH(MONTH(BH36), Kalender!$E$26:$P$26,0)+2,0)</f>
        <v>0</v>
      </c>
      <c r="BI37" s="48">
        <f>VLOOKUP(YEAR(BI36),FEIERTAGSKALENDER,MATCH(MONTH(BI36), Kalender!$E$26:$P$26,0)+2,0)</f>
        <v>1</v>
      </c>
      <c r="BJ37" s="48">
        <f>VLOOKUP(YEAR(BJ36),FEIERTAGSKALENDER,MATCH(MONTH(BJ36), Kalender!$E$26:$P$26,0)+2,0)</f>
        <v>2</v>
      </c>
    </row>
    <row r="38" spans="1:62" x14ac:dyDescent="0.3">
      <c r="A38" s="48" t="s">
        <v>157</v>
      </c>
      <c r="B38" s="70"/>
      <c r="C38" s="48">
        <v>2</v>
      </c>
      <c r="D38" s="48">
        <v>3</v>
      </c>
      <c r="E38" s="49">
        <v>2</v>
      </c>
      <c r="F38" s="50">
        <v>3</v>
      </c>
      <c r="G38" s="50">
        <v>2</v>
      </c>
      <c r="H38" s="48">
        <v>3</v>
      </c>
      <c r="I38" s="49">
        <v>2</v>
      </c>
      <c r="J38" s="50">
        <v>3</v>
      </c>
      <c r="K38" s="48">
        <v>2</v>
      </c>
      <c r="L38" s="48">
        <v>3</v>
      </c>
      <c r="M38" s="49">
        <v>2</v>
      </c>
      <c r="N38" s="50">
        <v>3</v>
      </c>
      <c r="O38" s="48">
        <v>2</v>
      </c>
      <c r="P38" s="48">
        <v>3</v>
      </c>
      <c r="Q38" s="49">
        <v>2</v>
      </c>
      <c r="R38" s="50">
        <v>3</v>
      </c>
      <c r="S38" s="48">
        <v>2</v>
      </c>
      <c r="T38" s="48">
        <v>3</v>
      </c>
      <c r="U38" s="49">
        <v>2</v>
      </c>
      <c r="V38" s="50">
        <v>3</v>
      </c>
      <c r="W38" s="48">
        <v>2</v>
      </c>
      <c r="X38" s="48">
        <v>3</v>
      </c>
      <c r="Y38" s="48">
        <v>2</v>
      </c>
      <c r="Z38" s="48">
        <v>3</v>
      </c>
      <c r="AA38" s="48">
        <v>2</v>
      </c>
      <c r="AB38" s="48">
        <v>3</v>
      </c>
      <c r="AC38" s="48">
        <v>2</v>
      </c>
      <c r="AD38" s="48">
        <v>3</v>
      </c>
      <c r="AE38" s="48">
        <v>2</v>
      </c>
      <c r="AF38" s="48">
        <v>3</v>
      </c>
      <c r="AG38" s="48">
        <v>2</v>
      </c>
      <c r="AH38" s="48">
        <v>3</v>
      </c>
      <c r="AI38" s="48">
        <v>2</v>
      </c>
      <c r="AJ38" s="48">
        <v>3</v>
      </c>
      <c r="AK38" s="48">
        <v>2</v>
      </c>
      <c r="AL38" s="48">
        <v>3</v>
      </c>
      <c r="AM38" s="48">
        <v>2</v>
      </c>
      <c r="AN38" s="48">
        <v>3</v>
      </c>
      <c r="AO38" s="48">
        <v>2</v>
      </c>
      <c r="AP38" s="48">
        <v>3</v>
      </c>
      <c r="AQ38" s="48">
        <v>2</v>
      </c>
      <c r="AR38" s="48">
        <v>3</v>
      </c>
      <c r="AS38" s="48">
        <v>2</v>
      </c>
      <c r="AT38" s="48">
        <v>3</v>
      </c>
      <c r="AU38" s="48">
        <v>2</v>
      </c>
      <c r="AV38" s="48">
        <v>3</v>
      </c>
      <c r="AW38" s="48">
        <v>2</v>
      </c>
      <c r="AX38" s="48">
        <v>3</v>
      </c>
      <c r="AY38" s="48">
        <v>2</v>
      </c>
      <c r="AZ38" s="48">
        <v>3</v>
      </c>
      <c r="BA38" s="48">
        <v>2</v>
      </c>
      <c r="BB38" s="48">
        <v>3</v>
      </c>
      <c r="BC38" s="48">
        <v>2</v>
      </c>
      <c r="BD38" s="48">
        <v>3</v>
      </c>
      <c r="BE38" s="48">
        <v>2</v>
      </c>
      <c r="BF38" s="48">
        <v>3</v>
      </c>
      <c r="BG38" s="48">
        <v>2</v>
      </c>
      <c r="BH38" s="48">
        <v>3</v>
      </c>
      <c r="BI38" s="48">
        <v>2</v>
      </c>
      <c r="BJ38" s="48">
        <v>3</v>
      </c>
    </row>
    <row r="39" spans="1:62" x14ac:dyDescent="0.3">
      <c r="A39" s="48" t="s">
        <v>158</v>
      </c>
      <c r="B39" s="70"/>
      <c r="C39" s="48">
        <f t="shared" ref="C39:AH39" si="16">NETWORKDAYS(C36,EOMONTH(C36,0),2)</f>
        <v>23</v>
      </c>
      <c r="D39" s="48">
        <f t="shared" si="16"/>
        <v>20</v>
      </c>
      <c r="E39" s="49">
        <f t="shared" si="16"/>
        <v>22</v>
      </c>
      <c r="F39" s="50">
        <f t="shared" si="16"/>
        <v>21</v>
      </c>
      <c r="G39" s="50">
        <f t="shared" si="16"/>
        <v>23</v>
      </c>
      <c r="H39" s="48">
        <f t="shared" si="16"/>
        <v>21</v>
      </c>
      <c r="I39" s="49">
        <f t="shared" si="16"/>
        <v>22</v>
      </c>
      <c r="J39" s="50">
        <f t="shared" si="16"/>
        <v>23</v>
      </c>
      <c r="K39" s="48">
        <f t="shared" si="16"/>
        <v>20</v>
      </c>
      <c r="L39" s="48">
        <f t="shared" si="16"/>
        <v>23</v>
      </c>
      <c r="M39" s="49">
        <f t="shared" si="16"/>
        <v>22</v>
      </c>
      <c r="N39" s="50">
        <f t="shared" si="16"/>
        <v>21</v>
      </c>
      <c r="O39" s="48">
        <f t="shared" si="16"/>
        <v>23</v>
      </c>
      <c r="P39" s="48">
        <f t="shared" si="16"/>
        <v>20</v>
      </c>
      <c r="Q39" s="49">
        <f t="shared" si="16"/>
        <v>21</v>
      </c>
      <c r="R39" s="50">
        <f t="shared" si="16"/>
        <v>22</v>
      </c>
      <c r="S39" s="48">
        <f t="shared" si="16"/>
        <v>23</v>
      </c>
      <c r="T39" s="48">
        <f t="shared" si="16"/>
        <v>20</v>
      </c>
      <c r="U39" s="49">
        <f t="shared" si="16"/>
        <v>23</v>
      </c>
      <c r="V39" s="50">
        <f t="shared" si="16"/>
        <v>22</v>
      </c>
      <c r="W39" s="48">
        <f t="shared" si="16"/>
        <v>21</v>
      </c>
      <c r="X39" s="48">
        <f t="shared" si="16"/>
        <v>23</v>
      </c>
      <c r="Y39" s="48">
        <f t="shared" si="16"/>
        <v>21</v>
      </c>
      <c r="Z39" s="48">
        <f t="shared" si="16"/>
        <v>22</v>
      </c>
      <c r="AA39" s="48">
        <f t="shared" si="16"/>
        <v>23</v>
      </c>
      <c r="AB39" s="48">
        <f t="shared" si="16"/>
        <v>20</v>
      </c>
      <c r="AC39" s="48">
        <f t="shared" si="16"/>
        <v>22</v>
      </c>
      <c r="AD39" s="48">
        <f t="shared" si="16"/>
        <v>22</v>
      </c>
      <c r="AE39" s="48">
        <f t="shared" si="16"/>
        <v>21</v>
      </c>
      <c r="AF39" s="48">
        <f t="shared" si="16"/>
        <v>22</v>
      </c>
      <c r="AG39" s="48">
        <f t="shared" si="16"/>
        <v>23</v>
      </c>
      <c r="AH39" s="48">
        <f t="shared" si="16"/>
        <v>21</v>
      </c>
      <c r="AI39" s="48">
        <f t="shared" ref="AI39:BJ39" si="17">NETWORKDAYS(AI36,EOMONTH(AI36,0),2)</f>
        <v>22</v>
      </c>
      <c r="AJ39" s="48">
        <f t="shared" si="17"/>
        <v>22</v>
      </c>
      <c r="AK39" s="48">
        <f t="shared" si="17"/>
        <v>21</v>
      </c>
      <c r="AL39" s="48">
        <f t="shared" si="17"/>
        <v>23</v>
      </c>
      <c r="AM39" s="48">
        <f t="shared" si="17"/>
        <v>21</v>
      </c>
      <c r="AN39" s="48">
        <f t="shared" si="17"/>
        <v>20</v>
      </c>
      <c r="AO39" s="48">
        <f t="shared" si="17"/>
        <v>23</v>
      </c>
      <c r="AP39" s="48">
        <f t="shared" si="17"/>
        <v>22</v>
      </c>
      <c r="AQ39" s="48">
        <f t="shared" si="17"/>
        <v>21</v>
      </c>
      <c r="AR39" s="48">
        <f t="shared" si="17"/>
        <v>22</v>
      </c>
      <c r="AS39" s="48">
        <f t="shared" si="17"/>
        <v>22</v>
      </c>
      <c r="AT39" s="48">
        <f t="shared" si="17"/>
        <v>22</v>
      </c>
      <c r="AU39" s="48">
        <f t="shared" si="17"/>
        <v>22</v>
      </c>
      <c r="AV39" s="48">
        <f t="shared" si="17"/>
        <v>21</v>
      </c>
      <c r="AW39" s="48">
        <f t="shared" si="17"/>
        <v>22</v>
      </c>
      <c r="AX39" s="48">
        <f t="shared" si="17"/>
        <v>23</v>
      </c>
      <c r="AY39" s="48">
        <f t="shared" si="17"/>
        <v>21</v>
      </c>
      <c r="AZ39" s="48">
        <f t="shared" si="17"/>
        <v>20</v>
      </c>
      <c r="BA39" s="48">
        <f t="shared" si="17"/>
        <v>23</v>
      </c>
      <c r="BB39" s="48">
        <f t="shared" si="17"/>
        <v>21</v>
      </c>
      <c r="BC39" s="48">
        <f t="shared" si="17"/>
        <v>22</v>
      </c>
      <c r="BD39" s="48">
        <f t="shared" si="17"/>
        <v>22</v>
      </c>
      <c r="BE39" s="48">
        <f t="shared" si="17"/>
        <v>21</v>
      </c>
      <c r="BF39" s="48">
        <f t="shared" si="17"/>
        <v>23</v>
      </c>
      <c r="BG39" s="48">
        <f t="shared" si="17"/>
        <v>22</v>
      </c>
      <c r="BH39" s="48">
        <f t="shared" si="17"/>
        <v>21</v>
      </c>
      <c r="BI39" s="48">
        <f t="shared" si="17"/>
        <v>22</v>
      </c>
      <c r="BJ39" s="48">
        <f t="shared" si="17"/>
        <v>22</v>
      </c>
    </row>
    <row r="40" spans="1:62" x14ac:dyDescent="0.3">
      <c r="A40" s="48" t="s">
        <v>159</v>
      </c>
      <c r="B40" s="70"/>
      <c r="C40" s="48">
        <f t="shared" ref="C40:AH40" si="18">C39-C38-C37</f>
        <v>20</v>
      </c>
      <c r="D40" s="48">
        <f t="shared" si="18"/>
        <v>16</v>
      </c>
      <c r="E40" s="49">
        <f t="shared" si="18"/>
        <v>19</v>
      </c>
      <c r="F40" s="50">
        <f t="shared" si="18"/>
        <v>17</v>
      </c>
      <c r="G40" s="50">
        <f t="shared" si="18"/>
        <v>17</v>
      </c>
      <c r="H40" s="48">
        <f t="shared" si="18"/>
        <v>18</v>
      </c>
      <c r="I40" s="49">
        <f t="shared" si="18"/>
        <v>20</v>
      </c>
      <c r="J40" s="50">
        <f t="shared" si="18"/>
        <v>19</v>
      </c>
      <c r="K40" s="48">
        <f t="shared" si="18"/>
        <v>18</v>
      </c>
      <c r="L40" s="48">
        <f t="shared" si="18"/>
        <v>19</v>
      </c>
      <c r="M40" s="49">
        <f t="shared" si="18"/>
        <v>19</v>
      </c>
      <c r="N40" s="50">
        <f t="shared" si="18"/>
        <v>14</v>
      </c>
      <c r="O40" s="48">
        <f t="shared" si="18"/>
        <v>20</v>
      </c>
      <c r="P40" s="48">
        <f t="shared" si="18"/>
        <v>17</v>
      </c>
      <c r="Q40" s="49">
        <f t="shared" si="18"/>
        <v>18</v>
      </c>
      <c r="R40" s="50">
        <f t="shared" si="18"/>
        <v>17</v>
      </c>
      <c r="S40" s="48">
        <f t="shared" si="18"/>
        <v>19</v>
      </c>
      <c r="T40" s="48">
        <f t="shared" si="18"/>
        <v>15</v>
      </c>
      <c r="U40" s="49">
        <f t="shared" si="18"/>
        <v>21</v>
      </c>
      <c r="V40" s="50">
        <f t="shared" si="18"/>
        <v>18</v>
      </c>
      <c r="W40" s="48">
        <f t="shared" si="18"/>
        <v>19</v>
      </c>
      <c r="X40" s="48">
        <f t="shared" si="18"/>
        <v>19</v>
      </c>
      <c r="Y40" s="48">
        <f t="shared" si="18"/>
        <v>18</v>
      </c>
      <c r="Z40" s="48">
        <f t="shared" si="18"/>
        <v>15</v>
      </c>
      <c r="AA40" s="48">
        <f t="shared" si="18"/>
        <v>19</v>
      </c>
      <c r="AB40" s="48">
        <f t="shared" si="18"/>
        <v>16</v>
      </c>
      <c r="AC40" s="48">
        <f t="shared" si="18"/>
        <v>20</v>
      </c>
      <c r="AD40" s="48">
        <f t="shared" si="18"/>
        <v>17</v>
      </c>
      <c r="AE40" s="48">
        <f t="shared" si="18"/>
        <v>17</v>
      </c>
      <c r="AF40" s="48">
        <f t="shared" si="18"/>
        <v>17</v>
      </c>
      <c r="AG40" s="48">
        <f t="shared" si="18"/>
        <v>21</v>
      </c>
      <c r="AH40" s="48">
        <f t="shared" si="18"/>
        <v>18</v>
      </c>
      <c r="AI40" s="48">
        <f t="shared" ref="AI40:BJ40" si="19">AI39-AI38-AI37</f>
        <v>20</v>
      </c>
      <c r="AJ40" s="48">
        <f t="shared" si="19"/>
        <v>19</v>
      </c>
      <c r="AK40" s="48">
        <f t="shared" si="19"/>
        <v>19</v>
      </c>
      <c r="AL40" s="48">
        <f t="shared" si="19"/>
        <v>17</v>
      </c>
      <c r="AM40" s="48">
        <f t="shared" si="19"/>
        <v>17</v>
      </c>
      <c r="AN40" s="48">
        <f t="shared" si="19"/>
        <v>16</v>
      </c>
      <c r="AO40" s="48">
        <f t="shared" si="19"/>
        <v>21</v>
      </c>
      <c r="AP40" s="48">
        <f t="shared" si="19"/>
        <v>17</v>
      </c>
      <c r="AQ40" s="48">
        <f t="shared" si="19"/>
        <v>17</v>
      </c>
      <c r="AR40" s="48">
        <f t="shared" si="19"/>
        <v>17</v>
      </c>
      <c r="AS40" s="48">
        <f t="shared" si="19"/>
        <v>20</v>
      </c>
      <c r="AT40" s="48">
        <f t="shared" si="19"/>
        <v>19</v>
      </c>
      <c r="AU40" s="48">
        <f t="shared" si="19"/>
        <v>20</v>
      </c>
      <c r="AV40" s="48">
        <f t="shared" si="19"/>
        <v>18</v>
      </c>
      <c r="AW40" s="48">
        <f t="shared" si="19"/>
        <v>20</v>
      </c>
      <c r="AX40" s="48">
        <f t="shared" si="19"/>
        <v>17</v>
      </c>
      <c r="AY40" s="48">
        <f t="shared" si="19"/>
        <v>17</v>
      </c>
      <c r="AZ40" s="48">
        <f t="shared" si="19"/>
        <v>16</v>
      </c>
      <c r="BA40" s="48">
        <f t="shared" si="19"/>
        <v>21</v>
      </c>
      <c r="BB40" s="48">
        <f t="shared" si="19"/>
        <v>16</v>
      </c>
      <c r="BC40" s="48">
        <f t="shared" si="19"/>
        <v>18</v>
      </c>
      <c r="BD40" s="48">
        <f t="shared" si="19"/>
        <v>18</v>
      </c>
      <c r="BE40" s="48">
        <f t="shared" si="19"/>
        <v>19</v>
      </c>
      <c r="BF40" s="48">
        <f t="shared" si="19"/>
        <v>20</v>
      </c>
      <c r="BG40" s="48">
        <f t="shared" si="19"/>
        <v>20</v>
      </c>
      <c r="BH40" s="48">
        <f t="shared" si="19"/>
        <v>18</v>
      </c>
      <c r="BI40" s="48">
        <f t="shared" si="19"/>
        <v>19</v>
      </c>
      <c r="BJ40" s="48">
        <f t="shared" si="19"/>
        <v>17</v>
      </c>
    </row>
    <row r="41" spans="1:62" x14ac:dyDescent="0.3">
      <c r="A41" s="48" t="s">
        <v>160</v>
      </c>
      <c r="B41" s="42"/>
      <c r="C41" s="71">
        <f t="shared" ref="C41:AH41" si="20">C40/SUM($C$40:$N$40)</f>
        <v>9.2592592592592587E-2</v>
      </c>
      <c r="D41" s="71">
        <f t="shared" si="20"/>
        <v>7.407407407407407E-2</v>
      </c>
      <c r="E41" s="71">
        <f t="shared" si="20"/>
        <v>8.7962962962962965E-2</v>
      </c>
      <c r="F41" s="71">
        <f t="shared" si="20"/>
        <v>7.8703703703703706E-2</v>
      </c>
      <c r="G41" s="71">
        <f t="shared" si="20"/>
        <v>7.8703703703703706E-2</v>
      </c>
      <c r="H41" s="71">
        <f t="shared" si="20"/>
        <v>8.3333333333333329E-2</v>
      </c>
      <c r="I41" s="71">
        <f t="shared" si="20"/>
        <v>9.2592592592592587E-2</v>
      </c>
      <c r="J41" s="71">
        <f t="shared" si="20"/>
        <v>8.7962962962962965E-2</v>
      </c>
      <c r="K41" s="71">
        <f t="shared" si="20"/>
        <v>8.3333333333333329E-2</v>
      </c>
      <c r="L41" s="71">
        <f t="shared" si="20"/>
        <v>8.7962962962962965E-2</v>
      </c>
      <c r="M41" s="71">
        <f t="shared" si="20"/>
        <v>8.7962962962962965E-2</v>
      </c>
      <c r="N41" s="71">
        <f t="shared" si="20"/>
        <v>6.4814814814814811E-2</v>
      </c>
      <c r="O41" s="71">
        <f t="shared" si="20"/>
        <v>9.2592592592592587E-2</v>
      </c>
      <c r="P41" s="71">
        <f t="shared" si="20"/>
        <v>7.8703703703703706E-2</v>
      </c>
      <c r="Q41" s="71">
        <f t="shared" si="20"/>
        <v>8.3333333333333329E-2</v>
      </c>
      <c r="R41" s="71">
        <f t="shared" si="20"/>
        <v>7.8703703703703706E-2</v>
      </c>
      <c r="S41" s="71">
        <f t="shared" si="20"/>
        <v>8.7962962962962965E-2</v>
      </c>
      <c r="T41" s="71">
        <f t="shared" si="20"/>
        <v>6.9444444444444448E-2</v>
      </c>
      <c r="U41" s="71">
        <f t="shared" si="20"/>
        <v>9.7222222222222224E-2</v>
      </c>
      <c r="V41" s="71">
        <f t="shared" si="20"/>
        <v>8.3333333333333329E-2</v>
      </c>
      <c r="W41" s="71">
        <f t="shared" si="20"/>
        <v>8.7962962962962965E-2</v>
      </c>
      <c r="X41" s="71">
        <f t="shared" si="20"/>
        <v>8.7962962962962965E-2</v>
      </c>
      <c r="Y41" s="71">
        <f t="shared" si="20"/>
        <v>8.3333333333333329E-2</v>
      </c>
      <c r="Z41" s="71">
        <f t="shared" si="20"/>
        <v>6.9444444444444448E-2</v>
      </c>
      <c r="AA41" s="71">
        <f t="shared" si="20"/>
        <v>8.7962962962962965E-2</v>
      </c>
      <c r="AB41" s="71">
        <f t="shared" si="20"/>
        <v>7.407407407407407E-2</v>
      </c>
      <c r="AC41" s="71">
        <f t="shared" si="20"/>
        <v>9.2592592592592587E-2</v>
      </c>
      <c r="AD41" s="71">
        <f t="shared" si="20"/>
        <v>7.8703703703703706E-2</v>
      </c>
      <c r="AE41" s="71">
        <f t="shared" si="20"/>
        <v>7.8703703703703706E-2</v>
      </c>
      <c r="AF41" s="71">
        <f t="shared" si="20"/>
        <v>7.8703703703703706E-2</v>
      </c>
      <c r="AG41" s="71">
        <f t="shared" si="20"/>
        <v>9.7222222222222224E-2</v>
      </c>
      <c r="AH41" s="71">
        <f t="shared" si="20"/>
        <v>8.3333333333333329E-2</v>
      </c>
      <c r="AI41" s="71">
        <f t="shared" ref="AI41:BJ41" si="21">AI40/SUM($C$40:$N$40)</f>
        <v>9.2592592592592587E-2</v>
      </c>
      <c r="AJ41" s="71">
        <f t="shared" si="21"/>
        <v>8.7962962962962965E-2</v>
      </c>
      <c r="AK41" s="71">
        <f t="shared" si="21"/>
        <v>8.7962962962962965E-2</v>
      </c>
      <c r="AL41" s="71">
        <f t="shared" si="21"/>
        <v>7.8703703703703706E-2</v>
      </c>
      <c r="AM41" s="71">
        <f t="shared" si="21"/>
        <v>7.8703703703703706E-2</v>
      </c>
      <c r="AN41" s="71">
        <f t="shared" si="21"/>
        <v>7.407407407407407E-2</v>
      </c>
      <c r="AO41" s="71">
        <f t="shared" si="21"/>
        <v>9.7222222222222224E-2</v>
      </c>
      <c r="AP41" s="71">
        <f t="shared" si="21"/>
        <v>7.8703703703703706E-2</v>
      </c>
      <c r="AQ41" s="71">
        <f t="shared" si="21"/>
        <v>7.8703703703703706E-2</v>
      </c>
      <c r="AR41" s="71">
        <f t="shared" si="21"/>
        <v>7.8703703703703706E-2</v>
      </c>
      <c r="AS41" s="71">
        <f t="shared" si="21"/>
        <v>9.2592592592592587E-2</v>
      </c>
      <c r="AT41" s="71">
        <f t="shared" si="21"/>
        <v>8.7962962962962965E-2</v>
      </c>
      <c r="AU41" s="71">
        <f t="shared" si="21"/>
        <v>9.2592592592592587E-2</v>
      </c>
      <c r="AV41" s="71">
        <f t="shared" si="21"/>
        <v>8.3333333333333329E-2</v>
      </c>
      <c r="AW41" s="71">
        <f t="shared" si="21"/>
        <v>9.2592592592592587E-2</v>
      </c>
      <c r="AX41" s="71">
        <f t="shared" si="21"/>
        <v>7.8703703703703706E-2</v>
      </c>
      <c r="AY41" s="71">
        <f t="shared" si="21"/>
        <v>7.8703703703703706E-2</v>
      </c>
      <c r="AZ41" s="71">
        <f t="shared" si="21"/>
        <v>7.407407407407407E-2</v>
      </c>
      <c r="BA41" s="71">
        <f t="shared" si="21"/>
        <v>9.7222222222222224E-2</v>
      </c>
      <c r="BB41" s="71">
        <f t="shared" si="21"/>
        <v>7.407407407407407E-2</v>
      </c>
      <c r="BC41" s="71">
        <f t="shared" si="21"/>
        <v>8.3333333333333329E-2</v>
      </c>
      <c r="BD41" s="71">
        <f t="shared" si="21"/>
        <v>8.3333333333333329E-2</v>
      </c>
      <c r="BE41" s="71">
        <f t="shared" si="21"/>
        <v>8.7962962962962965E-2</v>
      </c>
      <c r="BF41" s="71">
        <f t="shared" si="21"/>
        <v>9.2592592592592587E-2</v>
      </c>
      <c r="BG41" s="71">
        <f t="shared" si="21"/>
        <v>9.2592592592592587E-2</v>
      </c>
      <c r="BH41" s="71">
        <f t="shared" si="21"/>
        <v>8.3333333333333329E-2</v>
      </c>
      <c r="BI41" s="71">
        <f t="shared" si="21"/>
        <v>8.7962962962962965E-2</v>
      </c>
      <c r="BJ41" s="71">
        <f t="shared" si="21"/>
        <v>7.8703703703703706E-2</v>
      </c>
    </row>
    <row r="46" spans="1:62" ht="23.4" x14ac:dyDescent="0.45">
      <c r="A46" s="102" t="s">
        <v>161</v>
      </c>
    </row>
    <row r="47" spans="1:62" x14ac:dyDescent="0.3">
      <c r="A47" s="103" t="s">
        <v>162</v>
      </c>
    </row>
    <row r="48" spans="1:62" x14ac:dyDescent="0.3">
      <c r="A48" s="104" t="s">
        <v>163</v>
      </c>
    </row>
    <row r="49" spans="1:1" x14ac:dyDescent="0.3">
      <c r="A49" s="105" t="s">
        <v>164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5"/>
  <sheetViews>
    <sheetView zoomScaleNormal="100" workbookViewId="0">
      <selection activeCell="C23" activeCellId="1" sqref="A75:XFD88 C23"/>
    </sheetView>
  </sheetViews>
  <sheetFormatPr baseColWidth="10" defaultColWidth="8.88671875" defaultRowHeight="13.2" x14ac:dyDescent="0.25"/>
  <cols>
    <col min="1" max="1" width="53.33203125" customWidth="1"/>
    <col min="2" max="2" width="18" customWidth="1"/>
    <col min="3" max="3" width="11.33203125" customWidth="1"/>
    <col min="4" max="4" width="6.44140625" customWidth="1"/>
    <col min="5" max="5" width="9.109375" customWidth="1"/>
    <col min="6" max="6" width="9.6640625" customWidth="1"/>
    <col min="7" max="7" width="8.5546875" customWidth="1"/>
    <col min="8" max="8" width="15" customWidth="1"/>
    <col min="9" max="9" width="20.88671875" customWidth="1"/>
    <col min="10" max="10" width="16" customWidth="1"/>
    <col min="11" max="11" width="8.44140625" customWidth="1"/>
    <col min="12" max="1025" width="8.5546875" customWidth="1"/>
  </cols>
  <sheetData>
    <row r="1" spans="1:14" ht="15.6" x14ac:dyDescent="0.3">
      <c r="A1" s="35" t="s">
        <v>53</v>
      </c>
    </row>
    <row r="3" spans="1:14" s="37" customFormat="1" ht="26.4" x14ac:dyDescent="0.25">
      <c r="A3" s="72" t="s">
        <v>54</v>
      </c>
      <c r="B3" s="73" t="s">
        <v>55</v>
      </c>
      <c r="C3" s="74" t="s">
        <v>56</v>
      </c>
      <c r="D3" s="74" t="s">
        <v>57</v>
      </c>
      <c r="E3" s="75" t="s">
        <v>58</v>
      </c>
      <c r="I3" s="39" t="s">
        <v>59</v>
      </c>
      <c r="J3" s="37" t="s">
        <v>60</v>
      </c>
      <c r="K3" s="37" t="s">
        <v>58</v>
      </c>
    </row>
    <row r="4" spans="1:14" x14ac:dyDescent="0.25">
      <c r="A4" t="s">
        <v>165</v>
      </c>
    </row>
    <row r="5" spans="1:14" ht="14.4" customHeight="1" x14ac:dyDescent="0.25">
      <c r="A5" s="76" t="s">
        <v>61</v>
      </c>
      <c r="B5" s="77" t="s">
        <v>62</v>
      </c>
      <c r="C5" s="78">
        <f>$K$5</f>
        <v>290</v>
      </c>
      <c r="D5" s="77">
        <v>50</v>
      </c>
      <c r="E5" s="79">
        <f>C5*D5</f>
        <v>14500</v>
      </c>
      <c r="F5">
        <v>2</v>
      </c>
      <c r="H5" t="s">
        <v>63</v>
      </c>
      <c r="K5" s="40">
        <v>290</v>
      </c>
      <c r="L5" s="39"/>
      <c r="M5" s="39"/>
      <c r="N5" s="39"/>
    </row>
    <row r="6" spans="1:14" ht="14.4" customHeight="1" x14ac:dyDescent="0.25">
      <c r="A6" s="80" t="s">
        <v>64</v>
      </c>
      <c r="B6" t="s">
        <v>65</v>
      </c>
      <c r="C6" s="14">
        <f>$K$6</f>
        <v>4420</v>
      </c>
      <c r="D6">
        <v>40</v>
      </c>
      <c r="E6" s="81">
        <f>C6*D6</f>
        <v>176800</v>
      </c>
      <c r="F6">
        <v>15</v>
      </c>
      <c r="H6" t="s">
        <v>66</v>
      </c>
      <c r="I6" s="14">
        <v>260000</v>
      </c>
      <c r="J6" s="41">
        <v>1.7000000000000001E-2</v>
      </c>
      <c r="K6" s="40">
        <f>I6*J6</f>
        <v>4420</v>
      </c>
      <c r="L6" s="39"/>
      <c r="M6" s="39"/>
      <c r="N6" s="39"/>
    </row>
    <row r="7" spans="1:14" ht="14.4" customHeight="1" x14ac:dyDescent="0.25">
      <c r="A7" s="80" t="s">
        <v>67</v>
      </c>
      <c r="B7" t="s">
        <v>62</v>
      </c>
      <c r="C7" s="14">
        <f>$K$7</f>
        <v>590</v>
      </c>
      <c r="D7">
        <v>50</v>
      </c>
      <c r="E7" s="81">
        <f>C7*D7</f>
        <v>29500</v>
      </c>
      <c r="F7">
        <v>8</v>
      </c>
      <c r="H7" t="s">
        <v>63</v>
      </c>
      <c r="I7" s="14"/>
      <c r="J7" s="41"/>
      <c r="K7" s="40">
        <v>590</v>
      </c>
      <c r="L7" s="39"/>
      <c r="M7" s="39"/>
      <c r="N7" s="39"/>
    </row>
    <row r="8" spans="1:14" x14ac:dyDescent="0.25">
      <c r="A8" s="80" t="s">
        <v>68</v>
      </c>
      <c r="B8" t="s">
        <v>62</v>
      </c>
      <c r="C8" s="14">
        <f>$K$8</f>
        <v>290</v>
      </c>
      <c r="D8">
        <v>20</v>
      </c>
      <c r="E8" s="81">
        <f>C8*D8</f>
        <v>5800</v>
      </c>
      <c r="F8">
        <v>2</v>
      </c>
      <c r="H8" t="s">
        <v>63</v>
      </c>
      <c r="I8" s="14"/>
      <c r="J8" s="41"/>
      <c r="K8" s="40">
        <v>290</v>
      </c>
    </row>
    <row r="9" spans="1:14" x14ac:dyDescent="0.25">
      <c r="A9" s="80" t="s">
        <v>69</v>
      </c>
      <c r="B9" t="s">
        <v>65</v>
      </c>
      <c r="C9" s="14">
        <f>$K$9</f>
        <v>800</v>
      </c>
      <c r="D9">
        <v>15</v>
      </c>
      <c r="E9" s="81">
        <f>C9*D9</f>
        <v>12000</v>
      </c>
      <c r="F9">
        <v>10</v>
      </c>
      <c r="H9" t="s">
        <v>66</v>
      </c>
      <c r="I9" s="14">
        <v>40000</v>
      </c>
      <c r="J9" s="42">
        <v>0.02</v>
      </c>
      <c r="K9" s="40">
        <f>I9*J9</f>
        <v>800</v>
      </c>
    </row>
    <row r="10" spans="1:14" x14ac:dyDescent="0.25">
      <c r="A10" s="82"/>
      <c r="B10" s="83" t="s">
        <v>70</v>
      </c>
      <c r="C10" s="83"/>
      <c r="D10" s="83">
        <f>SUM(D5:D9)</f>
        <v>175</v>
      </c>
      <c r="E10" s="84">
        <f>SUM(E5:E9)</f>
        <v>238600</v>
      </c>
    </row>
    <row r="11" spans="1:14" x14ac:dyDescent="0.25">
      <c r="A11" t="s">
        <v>166</v>
      </c>
    </row>
    <row r="12" spans="1:14" x14ac:dyDescent="0.25">
      <c r="A12" s="76" t="s">
        <v>71</v>
      </c>
      <c r="B12" s="77" t="s">
        <v>72</v>
      </c>
      <c r="C12" s="78">
        <f>$K$12</f>
        <v>12000</v>
      </c>
      <c r="D12" s="77">
        <v>20</v>
      </c>
      <c r="E12" s="79">
        <f>D12*K12</f>
        <v>240000</v>
      </c>
      <c r="F12">
        <v>40</v>
      </c>
      <c r="H12" t="s">
        <v>73</v>
      </c>
      <c r="I12" s="14">
        <v>400000</v>
      </c>
      <c r="J12" s="42">
        <v>0.03</v>
      </c>
      <c r="K12" s="40">
        <f>I12*J12</f>
        <v>12000</v>
      </c>
    </row>
    <row r="13" spans="1:14" x14ac:dyDescent="0.25">
      <c r="A13" s="80" t="s">
        <v>74</v>
      </c>
      <c r="B13" s="39" t="s">
        <v>75</v>
      </c>
      <c r="C13" s="14">
        <f>$K$13</f>
        <v>8750</v>
      </c>
      <c r="D13">
        <v>10</v>
      </c>
      <c r="E13" s="81">
        <f>C13*D13</f>
        <v>87500</v>
      </c>
      <c r="F13">
        <v>15</v>
      </c>
      <c r="H13" t="s">
        <v>76</v>
      </c>
      <c r="I13" s="14">
        <v>350000</v>
      </c>
      <c r="J13" s="42">
        <v>2.5000000000000001E-2</v>
      </c>
      <c r="K13" s="40">
        <f>I13*J13</f>
        <v>8750</v>
      </c>
    </row>
    <row r="14" spans="1:14" x14ac:dyDescent="0.25">
      <c r="A14" s="82"/>
      <c r="B14" s="85" t="s">
        <v>70</v>
      </c>
      <c r="C14" s="86"/>
      <c r="D14" s="83"/>
      <c r="E14" s="84">
        <f>SUM(E12:E13)</f>
        <v>327500</v>
      </c>
      <c r="I14" s="14"/>
      <c r="J14" s="42"/>
      <c r="K14" s="40"/>
    </row>
    <row r="15" spans="1:14" x14ac:dyDescent="0.25">
      <c r="A15" t="s">
        <v>167</v>
      </c>
    </row>
    <row r="16" spans="1:14" x14ac:dyDescent="0.25">
      <c r="A16" s="76" t="s">
        <v>77</v>
      </c>
      <c r="B16" s="77" t="s">
        <v>62</v>
      </c>
      <c r="C16" s="78">
        <f>$K$16</f>
        <v>400</v>
      </c>
      <c r="D16" s="77">
        <v>150</v>
      </c>
      <c r="E16" s="79">
        <f>C16*D16</f>
        <v>60000</v>
      </c>
      <c r="H16" t="s">
        <v>63</v>
      </c>
      <c r="I16" s="14"/>
      <c r="K16" s="14">
        <v>400</v>
      </c>
    </row>
    <row r="17" spans="1:11" x14ac:dyDescent="0.25">
      <c r="A17" s="80" t="s">
        <v>78</v>
      </c>
      <c r="B17" t="s">
        <v>62</v>
      </c>
      <c r="C17" s="14">
        <f>$K$17</f>
        <v>400</v>
      </c>
      <c r="D17">
        <v>150</v>
      </c>
      <c r="E17" s="81">
        <f>C17*D17</f>
        <v>60000</v>
      </c>
      <c r="H17" t="s">
        <v>63</v>
      </c>
      <c r="I17" s="14"/>
      <c r="K17" s="14">
        <v>400</v>
      </c>
    </row>
    <row r="18" spans="1:11" x14ac:dyDescent="0.25">
      <c r="A18" s="80" t="s">
        <v>79</v>
      </c>
      <c r="B18" t="s">
        <v>65</v>
      </c>
      <c r="C18" s="14">
        <f>$K$18</f>
        <v>500</v>
      </c>
      <c r="D18">
        <v>150</v>
      </c>
      <c r="E18" s="81">
        <f>C18*D18</f>
        <v>75000</v>
      </c>
      <c r="H18" t="s">
        <v>80</v>
      </c>
      <c r="I18" s="14">
        <v>25000</v>
      </c>
      <c r="J18" s="42">
        <v>0.02</v>
      </c>
      <c r="K18" s="40">
        <f>I18*J18</f>
        <v>500</v>
      </c>
    </row>
    <row r="19" spans="1:11" x14ac:dyDescent="0.25">
      <c r="A19" s="82"/>
      <c r="B19" s="83" t="s">
        <v>70</v>
      </c>
      <c r="C19" s="83"/>
      <c r="D19" s="83"/>
      <c r="E19" s="84">
        <f>SUM(E16:E18)</f>
        <v>195000</v>
      </c>
    </row>
    <row r="21" spans="1:11" x14ac:dyDescent="0.25">
      <c r="A21" s="76" t="s">
        <v>81</v>
      </c>
      <c r="B21" s="77" t="s">
        <v>63</v>
      </c>
      <c r="C21" s="78">
        <f>$K$21</f>
        <v>5000</v>
      </c>
      <c r="D21" s="77"/>
      <c r="E21" s="79">
        <f>D21*K21</f>
        <v>0</v>
      </c>
      <c r="H21" t="s">
        <v>82</v>
      </c>
      <c r="I21" s="14">
        <v>25000</v>
      </c>
      <c r="J21" s="42">
        <v>0.2</v>
      </c>
      <c r="K21" s="40">
        <f>I21*J21</f>
        <v>5000</v>
      </c>
    </row>
    <row r="22" spans="1:11" x14ac:dyDescent="0.25">
      <c r="A22" s="80" t="s">
        <v>168</v>
      </c>
      <c r="B22" t="s">
        <v>62</v>
      </c>
      <c r="C22" s="78">
        <f>$K$22</f>
        <v>0</v>
      </c>
      <c r="D22" s="77"/>
      <c r="E22" s="79">
        <f>D22*K22</f>
        <v>0</v>
      </c>
    </row>
    <row r="23" spans="1:11" x14ac:dyDescent="0.25">
      <c r="A23" s="82"/>
      <c r="B23" s="83" t="s">
        <v>70</v>
      </c>
      <c r="C23" s="83"/>
      <c r="D23" s="83"/>
      <c r="E23" s="84">
        <f>SUM(E21:E22)</f>
        <v>0</v>
      </c>
    </row>
    <row r="24" spans="1:11" x14ac:dyDescent="0.25">
      <c r="A24" t="s">
        <v>169</v>
      </c>
      <c r="C24" s="14"/>
      <c r="E24" s="14">
        <f>E10+E12+E19+E21+E22</f>
        <v>673600</v>
      </c>
    </row>
    <row r="25" spans="1:11" x14ac:dyDescent="0.25">
      <c r="C25" s="14"/>
      <c r="E25" s="14"/>
      <c r="F25" t="s">
        <v>84</v>
      </c>
    </row>
  </sheetData>
  <pageMargins left="0.78749999999999998" right="0.78749999999999998" top="1.05277777777778" bottom="0.78749999999999998" header="0.78749999999999998" footer="0.51180555555555496"/>
  <pageSetup paperSize="9" orientation="landscape" useFirstPageNumber="1" horizontalDpi="300" verticalDpi="300"/>
  <headerFooter>
    <oddHeader>&amp;L&amp;"Times New Roman,Standard"&amp;12findu&amp;C&amp;"Times New Roman,Standard"&amp;12Umsatzvorschau Jahr 1-3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N69"/>
  <sheetViews>
    <sheetView zoomScaleNormal="100" workbookViewId="0">
      <selection activeCell="C11" activeCellId="1" sqref="A75:XFD88 C11"/>
    </sheetView>
  </sheetViews>
  <sheetFormatPr baseColWidth="10" defaultColWidth="8.88671875" defaultRowHeight="13.2" x14ac:dyDescent="0.25"/>
  <cols>
    <col min="1" max="1" width="56.109375" customWidth="1"/>
    <col min="2" max="2" width="18.33203125" customWidth="1"/>
    <col min="3" max="7" width="8.5546875" customWidth="1"/>
    <col min="8" max="8" width="17.109375" customWidth="1"/>
    <col min="9" max="9" width="37.5546875" customWidth="1"/>
    <col min="10" max="10" width="14.6640625" customWidth="1"/>
    <col min="11" max="1025" width="8.5546875" customWidth="1"/>
  </cols>
  <sheetData>
    <row r="2" spans="1:14" ht="15.6" x14ac:dyDescent="0.3">
      <c r="A2" s="35" t="s">
        <v>170</v>
      </c>
    </row>
    <row r="3" spans="1:14" s="37" customFormat="1" ht="39.6" x14ac:dyDescent="0.25">
      <c r="A3" s="37" t="s">
        <v>54</v>
      </c>
      <c r="B3" s="37" t="s">
        <v>55</v>
      </c>
      <c r="C3" s="87" t="s">
        <v>56</v>
      </c>
      <c r="D3" s="87" t="s">
        <v>57</v>
      </c>
      <c r="E3" s="87" t="s">
        <v>58</v>
      </c>
      <c r="I3" s="39" t="s">
        <v>59</v>
      </c>
      <c r="J3" s="37" t="s">
        <v>60</v>
      </c>
      <c r="K3" s="37" t="s">
        <v>58</v>
      </c>
    </row>
    <row r="4" spans="1:14" x14ac:dyDescent="0.25">
      <c r="A4" s="88" t="s">
        <v>61</v>
      </c>
      <c r="B4" s="89" t="s">
        <v>62</v>
      </c>
      <c r="C4" s="90">
        <f>$K$4</f>
        <v>290</v>
      </c>
      <c r="D4" s="89">
        <v>55</v>
      </c>
      <c r="E4" s="91">
        <f>C4*D4</f>
        <v>15950</v>
      </c>
      <c r="F4">
        <v>55</v>
      </c>
      <c r="H4" t="s">
        <v>63</v>
      </c>
      <c r="K4" s="40">
        <v>290</v>
      </c>
    </row>
    <row r="5" spans="1:14" ht="14.4" customHeight="1" x14ac:dyDescent="0.25">
      <c r="A5" s="92" t="s">
        <v>64</v>
      </c>
      <c r="B5" t="s">
        <v>65</v>
      </c>
      <c r="C5" s="14">
        <f>$K$5</f>
        <v>4420</v>
      </c>
      <c r="D5">
        <v>40</v>
      </c>
      <c r="E5" s="93">
        <f>C5*D5</f>
        <v>176800</v>
      </c>
      <c r="F5">
        <v>40</v>
      </c>
      <c r="H5" t="s">
        <v>66</v>
      </c>
      <c r="I5" s="14">
        <v>260000</v>
      </c>
      <c r="J5" s="41">
        <v>1.7000000000000001E-2</v>
      </c>
      <c r="K5" s="40">
        <f>I5*J5</f>
        <v>4420</v>
      </c>
      <c r="L5" s="39"/>
      <c r="M5" s="39"/>
      <c r="N5" s="39"/>
    </row>
    <row r="6" spans="1:14" ht="14.4" customHeight="1" x14ac:dyDescent="0.25">
      <c r="A6" s="92" t="s">
        <v>67</v>
      </c>
      <c r="B6" t="s">
        <v>62</v>
      </c>
      <c r="C6" s="14">
        <f>$K$6</f>
        <v>590</v>
      </c>
      <c r="D6">
        <v>10</v>
      </c>
      <c r="E6" s="93">
        <f>C6*D6</f>
        <v>5900</v>
      </c>
      <c r="F6">
        <v>10</v>
      </c>
      <c r="H6" t="s">
        <v>63</v>
      </c>
      <c r="I6" s="14"/>
      <c r="J6" s="41"/>
      <c r="K6" s="40">
        <v>590</v>
      </c>
      <c r="L6" s="39"/>
      <c r="M6" s="39"/>
      <c r="N6" s="39"/>
    </row>
    <row r="7" spans="1:14" ht="14.4" customHeight="1" x14ac:dyDescent="0.25">
      <c r="A7" s="92" t="s">
        <v>68</v>
      </c>
      <c r="B7" t="s">
        <v>62</v>
      </c>
      <c r="C7" s="14">
        <f>$K$7</f>
        <v>290</v>
      </c>
      <c r="D7">
        <v>20</v>
      </c>
      <c r="E7" s="93">
        <f>C7*D7</f>
        <v>5800</v>
      </c>
      <c r="F7">
        <v>20</v>
      </c>
      <c r="H7" t="s">
        <v>63</v>
      </c>
      <c r="I7" s="14"/>
      <c r="J7" s="41"/>
      <c r="K7" s="40">
        <v>290</v>
      </c>
      <c r="L7" s="39"/>
      <c r="M7" s="39"/>
      <c r="N7" s="39"/>
    </row>
    <row r="8" spans="1:14" x14ac:dyDescent="0.25">
      <c r="A8" s="92" t="s">
        <v>69</v>
      </c>
      <c r="B8" t="s">
        <v>65</v>
      </c>
      <c r="C8" s="14">
        <f>$K$8</f>
        <v>800</v>
      </c>
      <c r="D8">
        <v>15</v>
      </c>
      <c r="E8" s="93">
        <f>C8*D8</f>
        <v>12000</v>
      </c>
      <c r="F8">
        <v>15</v>
      </c>
      <c r="H8" t="s">
        <v>66</v>
      </c>
      <c r="I8" s="14">
        <v>40000</v>
      </c>
      <c r="J8" s="42">
        <v>0.02</v>
      </c>
      <c r="K8" s="40">
        <f>I8*J8</f>
        <v>800</v>
      </c>
    </row>
    <row r="9" spans="1:14" x14ac:dyDescent="0.25">
      <c r="A9" s="94"/>
      <c r="B9" s="95" t="s">
        <v>70</v>
      </c>
      <c r="C9" s="96"/>
      <c r="D9" s="95"/>
      <c r="E9" s="97">
        <f>SUM(E4:E8)</f>
        <v>216450</v>
      </c>
      <c r="I9" s="14"/>
      <c r="J9" s="42"/>
      <c r="K9" s="40"/>
    </row>
    <row r="10" spans="1:14" x14ac:dyDescent="0.25">
      <c r="C10" s="14"/>
      <c r="E10" s="14"/>
      <c r="I10" s="14"/>
      <c r="J10" s="42"/>
      <c r="K10" s="40"/>
    </row>
    <row r="11" spans="1:14" x14ac:dyDescent="0.25">
      <c r="A11" s="88" t="s">
        <v>71</v>
      </c>
      <c r="B11" s="89" t="s">
        <v>72</v>
      </c>
      <c r="C11" s="90">
        <f>$K$11</f>
        <v>12000</v>
      </c>
      <c r="D11" s="89">
        <v>4</v>
      </c>
      <c r="E11" s="91">
        <f>C11*D11</f>
        <v>48000</v>
      </c>
      <c r="H11" t="s">
        <v>171</v>
      </c>
      <c r="I11" s="14">
        <v>400000</v>
      </c>
      <c r="J11" s="42">
        <v>0.03</v>
      </c>
      <c r="K11" s="40">
        <f>I11*J11</f>
        <v>12000</v>
      </c>
    </row>
    <row r="12" spans="1:14" ht="26.4" x14ac:dyDescent="0.25">
      <c r="A12" s="92" t="s">
        <v>74</v>
      </c>
      <c r="B12" s="39" t="s">
        <v>172</v>
      </c>
      <c r="C12" s="14">
        <f>$K$12</f>
        <v>10500</v>
      </c>
      <c r="D12">
        <v>2</v>
      </c>
      <c r="E12" s="93">
        <f>C12*D12</f>
        <v>21000</v>
      </c>
      <c r="H12" t="s">
        <v>76</v>
      </c>
      <c r="I12" s="14">
        <v>350000</v>
      </c>
      <c r="J12" s="42">
        <v>0.03</v>
      </c>
      <c r="K12" s="40">
        <f>I12*J12</f>
        <v>10500</v>
      </c>
    </row>
    <row r="13" spans="1:14" x14ac:dyDescent="0.25">
      <c r="A13" s="94"/>
      <c r="B13" s="98" t="s">
        <v>70</v>
      </c>
      <c r="C13" s="96"/>
      <c r="D13" s="95"/>
      <c r="E13" s="97">
        <f>SUM(E11:E12)</f>
        <v>69000</v>
      </c>
      <c r="I13" s="14"/>
      <c r="J13" s="42"/>
      <c r="K13" s="40"/>
    </row>
    <row r="14" spans="1:14" x14ac:dyDescent="0.25">
      <c r="B14" s="39"/>
      <c r="C14" s="14"/>
      <c r="E14" s="14"/>
      <c r="I14" s="14"/>
      <c r="J14" s="42"/>
      <c r="K14" s="40"/>
    </row>
    <row r="15" spans="1:14" x14ac:dyDescent="0.25">
      <c r="A15" s="88" t="s">
        <v>77</v>
      </c>
      <c r="B15" s="89" t="s">
        <v>62</v>
      </c>
      <c r="C15" s="90">
        <f>$K$15</f>
        <v>400</v>
      </c>
      <c r="D15" s="89">
        <v>100</v>
      </c>
      <c r="E15" s="91">
        <f>C15*D15</f>
        <v>40000</v>
      </c>
      <c r="H15" t="s">
        <v>63</v>
      </c>
      <c r="I15" s="14"/>
      <c r="K15" s="14">
        <v>400</v>
      </c>
    </row>
    <row r="16" spans="1:14" x14ac:dyDescent="0.25">
      <c r="A16" s="92" t="s">
        <v>78</v>
      </c>
      <c r="B16" t="s">
        <v>62</v>
      </c>
      <c r="C16" s="14">
        <f>$K$16</f>
        <v>400</v>
      </c>
      <c r="D16">
        <v>50</v>
      </c>
      <c r="E16" s="93">
        <f>C16*D16</f>
        <v>20000</v>
      </c>
      <c r="H16" t="s">
        <v>63</v>
      </c>
      <c r="I16" s="14"/>
      <c r="K16" s="14">
        <v>400</v>
      </c>
    </row>
    <row r="17" spans="1:11" x14ac:dyDescent="0.25">
      <c r="A17" s="92" t="s">
        <v>173</v>
      </c>
      <c r="B17" t="s">
        <v>65</v>
      </c>
      <c r="C17" s="14">
        <f>$K$17</f>
        <v>300</v>
      </c>
      <c r="D17">
        <v>50</v>
      </c>
      <c r="E17" s="93">
        <f>C17*D17</f>
        <v>15000</v>
      </c>
      <c r="F17">
        <v>100</v>
      </c>
      <c r="H17" t="s">
        <v>65</v>
      </c>
      <c r="I17" s="14">
        <v>15000</v>
      </c>
      <c r="J17" s="42">
        <v>0.02</v>
      </c>
      <c r="K17" s="40">
        <f>I17*J17</f>
        <v>300</v>
      </c>
    </row>
    <row r="18" spans="1:11" x14ac:dyDescent="0.25">
      <c r="A18" s="94"/>
      <c r="B18" s="95" t="s">
        <v>70</v>
      </c>
      <c r="C18" s="96"/>
      <c r="D18" s="95"/>
      <c r="E18" s="97">
        <f>SUM(E15:E17)</f>
        <v>75000</v>
      </c>
      <c r="I18" s="14"/>
      <c r="K18" s="14"/>
    </row>
    <row r="19" spans="1:11" x14ac:dyDescent="0.25">
      <c r="C19" s="14"/>
      <c r="E19" s="14"/>
      <c r="I19" s="14"/>
      <c r="K19" s="14"/>
    </row>
    <row r="20" spans="1:11" x14ac:dyDescent="0.25">
      <c r="A20" s="88" t="s">
        <v>81</v>
      </c>
      <c r="B20" s="89" t="s">
        <v>174</v>
      </c>
      <c r="C20" s="90">
        <f>$K$20</f>
        <v>0</v>
      </c>
      <c r="D20" s="89"/>
      <c r="E20" s="91">
        <f>C20*D20</f>
        <v>0</v>
      </c>
      <c r="H20" t="s">
        <v>63</v>
      </c>
      <c r="I20" s="14">
        <v>0</v>
      </c>
      <c r="J20" s="42">
        <v>0.01</v>
      </c>
      <c r="K20" s="40">
        <f>I20*J20</f>
        <v>0</v>
      </c>
    </row>
    <row r="21" spans="1:11" x14ac:dyDescent="0.25">
      <c r="A21" s="92" t="s">
        <v>168</v>
      </c>
      <c r="B21" t="s">
        <v>62</v>
      </c>
      <c r="C21" s="14">
        <f>$K$21</f>
        <v>0</v>
      </c>
      <c r="E21" s="93">
        <f>C21*D21</f>
        <v>0</v>
      </c>
      <c r="H21" t="s">
        <v>66</v>
      </c>
      <c r="I21" s="14">
        <v>0</v>
      </c>
      <c r="J21" s="42">
        <v>0.01</v>
      </c>
      <c r="K21" s="40">
        <f>I21*J21</f>
        <v>0</v>
      </c>
    </row>
    <row r="22" spans="1:11" x14ac:dyDescent="0.25">
      <c r="A22" s="94"/>
      <c r="B22" s="95" t="s">
        <v>70</v>
      </c>
      <c r="C22" s="95"/>
      <c r="D22" s="95"/>
      <c r="E22" s="97">
        <f>SUM(E20:E21)</f>
        <v>0</v>
      </c>
    </row>
    <row r="23" spans="1:11" x14ac:dyDescent="0.25">
      <c r="B23" t="s">
        <v>169</v>
      </c>
      <c r="C23" s="14"/>
      <c r="E23" s="14">
        <f>SUM(E4:E22)</f>
        <v>720900</v>
      </c>
      <c r="I23" s="14"/>
      <c r="K23" s="14"/>
    </row>
    <row r="25" spans="1:11" ht="15.6" x14ac:dyDescent="0.3">
      <c r="A25" s="35" t="s">
        <v>175</v>
      </c>
    </row>
    <row r="26" spans="1:11" ht="39.6" x14ac:dyDescent="0.25">
      <c r="A26" s="37" t="s">
        <v>54</v>
      </c>
      <c r="B26" s="37" t="s">
        <v>55</v>
      </c>
      <c r="C26" s="87" t="s">
        <v>56</v>
      </c>
      <c r="D26" s="87" t="s">
        <v>57</v>
      </c>
      <c r="E26" s="87" t="s">
        <v>58</v>
      </c>
    </row>
    <row r="27" spans="1:11" x14ac:dyDescent="0.25">
      <c r="A27" s="88" t="s">
        <v>61</v>
      </c>
      <c r="B27" s="89" t="s">
        <v>62</v>
      </c>
      <c r="C27" s="90">
        <f>$K$4</f>
        <v>290</v>
      </c>
      <c r="D27" s="89">
        <v>60</v>
      </c>
      <c r="E27" s="91">
        <f>C27*D27</f>
        <v>17400</v>
      </c>
    </row>
    <row r="28" spans="1:11" x14ac:dyDescent="0.25">
      <c r="A28" s="92" t="s">
        <v>64</v>
      </c>
      <c r="B28" t="s">
        <v>65</v>
      </c>
      <c r="C28" s="14">
        <f>$K$5</f>
        <v>4420</v>
      </c>
      <c r="D28">
        <v>60</v>
      </c>
      <c r="E28" s="93">
        <f>C28*D28</f>
        <v>265200</v>
      </c>
    </row>
    <row r="29" spans="1:11" x14ac:dyDescent="0.25">
      <c r="A29" s="92" t="s">
        <v>67</v>
      </c>
      <c r="B29" t="s">
        <v>62</v>
      </c>
      <c r="C29" s="14">
        <f>$K$6</f>
        <v>590</v>
      </c>
      <c r="D29">
        <v>40</v>
      </c>
      <c r="E29" s="93">
        <f>C29*D29</f>
        <v>23600</v>
      </c>
    </row>
    <row r="30" spans="1:11" x14ac:dyDescent="0.25">
      <c r="A30" s="92" t="s">
        <v>68</v>
      </c>
      <c r="B30" t="s">
        <v>62</v>
      </c>
      <c r="C30" s="14">
        <f>$K$7</f>
        <v>290</v>
      </c>
      <c r="D30">
        <v>30</v>
      </c>
      <c r="E30" s="93">
        <f>C30*D30</f>
        <v>8700</v>
      </c>
      <c r="F30" t="s">
        <v>84</v>
      </c>
    </row>
    <row r="31" spans="1:11" x14ac:dyDescent="0.25">
      <c r="A31" s="92" t="s">
        <v>69</v>
      </c>
      <c r="B31" t="s">
        <v>65</v>
      </c>
      <c r="C31" s="14">
        <f>$K$8</f>
        <v>800</v>
      </c>
      <c r="D31">
        <v>25</v>
      </c>
      <c r="E31" s="93">
        <f>C31*D31</f>
        <v>20000</v>
      </c>
    </row>
    <row r="32" spans="1:11" x14ac:dyDescent="0.25">
      <c r="A32" s="94"/>
      <c r="B32" s="95" t="s">
        <v>70</v>
      </c>
      <c r="C32" s="96"/>
      <c r="D32" s="95"/>
      <c r="E32" s="97">
        <f>SUM(E27:E31)</f>
        <v>334900</v>
      </c>
    </row>
    <row r="33" spans="1:5" x14ac:dyDescent="0.25">
      <c r="C33" s="14"/>
      <c r="E33" s="14"/>
    </row>
    <row r="34" spans="1:5" x14ac:dyDescent="0.25">
      <c r="A34" s="88" t="s">
        <v>71</v>
      </c>
      <c r="B34" s="89" t="s">
        <v>72</v>
      </c>
      <c r="C34" s="90">
        <f>$K$11</f>
        <v>12000</v>
      </c>
      <c r="D34" s="89">
        <v>8</v>
      </c>
      <c r="E34" s="91">
        <f>C34*D34</f>
        <v>96000</v>
      </c>
    </row>
    <row r="35" spans="1:5" ht="26.4" x14ac:dyDescent="0.25">
      <c r="A35" s="92" t="s">
        <v>74</v>
      </c>
      <c r="B35" s="39" t="s">
        <v>172</v>
      </c>
      <c r="C35" s="14">
        <f>$K$12</f>
        <v>10500</v>
      </c>
      <c r="D35">
        <v>4</v>
      </c>
      <c r="E35" s="93">
        <f>C35*D35</f>
        <v>42000</v>
      </c>
    </row>
    <row r="36" spans="1:5" x14ac:dyDescent="0.25">
      <c r="A36" s="94"/>
      <c r="B36" s="98" t="s">
        <v>70</v>
      </c>
      <c r="C36" s="96"/>
      <c r="D36" s="95"/>
      <c r="E36" s="97">
        <f>SUM(E34:E35)</f>
        <v>138000</v>
      </c>
    </row>
    <row r="37" spans="1:5" x14ac:dyDescent="0.25">
      <c r="B37" s="39"/>
      <c r="C37" s="14"/>
      <c r="E37" s="14"/>
    </row>
    <row r="38" spans="1:5" x14ac:dyDescent="0.25">
      <c r="A38" s="88" t="s">
        <v>77</v>
      </c>
      <c r="B38" s="89" t="s">
        <v>62</v>
      </c>
      <c r="C38" s="90">
        <f>$K$15</f>
        <v>400</v>
      </c>
      <c r="D38" s="89">
        <v>15</v>
      </c>
      <c r="E38" s="91">
        <f>C38*D38</f>
        <v>6000</v>
      </c>
    </row>
    <row r="39" spans="1:5" x14ac:dyDescent="0.25">
      <c r="A39" s="92" t="s">
        <v>78</v>
      </c>
      <c r="B39" t="s">
        <v>62</v>
      </c>
      <c r="C39" s="14">
        <f>$K$16</f>
        <v>400</v>
      </c>
      <c r="D39">
        <v>15</v>
      </c>
      <c r="E39" s="93">
        <f>C39*D39</f>
        <v>6000</v>
      </c>
    </row>
    <row r="40" spans="1:5" x14ac:dyDescent="0.25">
      <c r="A40" s="92" t="s">
        <v>173</v>
      </c>
      <c r="B40" t="s">
        <v>65</v>
      </c>
      <c r="C40" s="14">
        <f>$K$17</f>
        <v>300</v>
      </c>
      <c r="D40">
        <v>15</v>
      </c>
      <c r="E40" s="93">
        <f>C40*D40</f>
        <v>4500</v>
      </c>
    </row>
    <row r="41" spans="1:5" x14ac:dyDescent="0.25">
      <c r="A41" s="94"/>
      <c r="B41" s="95" t="s">
        <v>70</v>
      </c>
      <c r="C41" s="96"/>
      <c r="D41" s="95"/>
      <c r="E41" s="97">
        <f>SUM(E38:E40)</f>
        <v>16500</v>
      </c>
    </row>
    <row r="42" spans="1:5" x14ac:dyDescent="0.25">
      <c r="C42" s="14"/>
      <c r="E42" s="14"/>
    </row>
    <row r="43" spans="1:5" x14ac:dyDescent="0.25">
      <c r="A43" s="88" t="s">
        <v>81</v>
      </c>
      <c r="B43" s="89" t="s">
        <v>174</v>
      </c>
      <c r="C43" s="90">
        <f>$K$20</f>
        <v>0</v>
      </c>
      <c r="D43" s="89"/>
      <c r="E43" s="91">
        <f>C43*D43</f>
        <v>0</v>
      </c>
    </row>
    <row r="44" spans="1:5" x14ac:dyDescent="0.25">
      <c r="A44" s="92" t="s">
        <v>168</v>
      </c>
      <c r="B44" t="s">
        <v>62</v>
      </c>
      <c r="C44" s="14">
        <f>$K$21</f>
        <v>0</v>
      </c>
      <c r="E44" s="93">
        <f>C44*D44</f>
        <v>0</v>
      </c>
    </row>
    <row r="45" spans="1:5" x14ac:dyDescent="0.25">
      <c r="A45" s="94"/>
      <c r="B45" s="95" t="s">
        <v>70</v>
      </c>
      <c r="C45" s="95"/>
      <c r="D45" s="95"/>
      <c r="E45" s="97">
        <f>SUM(E43:E44)</f>
        <v>0</v>
      </c>
    </row>
    <row r="46" spans="1:5" x14ac:dyDescent="0.25">
      <c r="B46" t="s">
        <v>169</v>
      </c>
      <c r="C46" s="14"/>
      <c r="E46" s="14">
        <f>SUM(E27:E45)</f>
        <v>978800</v>
      </c>
    </row>
    <row r="47" spans="1:5" x14ac:dyDescent="0.25">
      <c r="C47" s="14"/>
      <c r="E47" s="14"/>
    </row>
    <row r="48" spans="1:5" ht="15.6" x14ac:dyDescent="0.3">
      <c r="A48" s="35" t="s">
        <v>176</v>
      </c>
      <c r="C48" s="14"/>
      <c r="E48" s="14"/>
    </row>
    <row r="49" spans="1:5" ht="39.6" x14ac:dyDescent="0.25">
      <c r="A49" s="37" t="s">
        <v>54</v>
      </c>
      <c r="B49" s="37" t="s">
        <v>55</v>
      </c>
      <c r="C49" s="87" t="s">
        <v>56</v>
      </c>
      <c r="D49" s="87" t="s">
        <v>57</v>
      </c>
      <c r="E49" s="87" t="s">
        <v>58</v>
      </c>
    </row>
    <row r="50" spans="1:5" x14ac:dyDescent="0.25">
      <c r="A50" s="88" t="s">
        <v>61</v>
      </c>
      <c r="B50" s="89" t="s">
        <v>62</v>
      </c>
      <c r="C50" s="90">
        <f>$K$4</f>
        <v>290</v>
      </c>
      <c r="D50" s="89">
        <v>80</v>
      </c>
      <c r="E50" s="91">
        <f>C50*D50</f>
        <v>23200</v>
      </c>
    </row>
    <row r="51" spans="1:5" x14ac:dyDescent="0.25">
      <c r="A51" s="92" t="s">
        <v>64</v>
      </c>
      <c r="B51" t="s">
        <v>65</v>
      </c>
      <c r="C51" s="14">
        <f>$K$5</f>
        <v>4420</v>
      </c>
      <c r="D51">
        <v>80</v>
      </c>
      <c r="E51" s="93">
        <f>C51*D51</f>
        <v>353600</v>
      </c>
    </row>
    <row r="52" spans="1:5" x14ac:dyDescent="0.25">
      <c r="A52" s="92" t="s">
        <v>67</v>
      </c>
      <c r="B52" t="s">
        <v>62</v>
      </c>
      <c r="C52" s="14">
        <f>$K$6</f>
        <v>590</v>
      </c>
      <c r="D52">
        <v>60</v>
      </c>
      <c r="E52" s="93">
        <f>C52*D52</f>
        <v>35400</v>
      </c>
    </row>
    <row r="53" spans="1:5" x14ac:dyDescent="0.25">
      <c r="A53" s="92" t="s">
        <v>68</v>
      </c>
      <c r="B53" t="s">
        <v>62</v>
      </c>
      <c r="C53" s="14">
        <f>$K$7</f>
        <v>290</v>
      </c>
      <c r="D53">
        <v>35</v>
      </c>
      <c r="E53" s="93">
        <f>C53*D53</f>
        <v>10150</v>
      </c>
    </row>
    <row r="54" spans="1:5" x14ac:dyDescent="0.25">
      <c r="A54" s="92" t="s">
        <v>69</v>
      </c>
      <c r="B54" t="s">
        <v>65</v>
      </c>
      <c r="C54" s="14">
        <f>$K$8</f>
        <v>800</v>
      </c>
      <c r="D54">
        <v>30</v>
      </c>
      <c r="E54" s="93">
        <f>C54*D54</f>
        <v>24000</v>
      </c>
    </row>
    <row r="55" spans="1:5" x14ac:dyDescent="0.25">
      <c r="A55" s="94"/>
      <c r="B55" s="95" t="s">
        <v>70</v>
      </c>
      <c r="C55" s="96"/>
      <c r="D55" s="95"/>
      <c r="E55" s="97">
        <f>SUM(E50:E54)</f>
        <v>446350</v>
      </c>
    </row>
    <row r="56" spans="1:5" x14ac:dyDescent="0.25">
      <c r="C56" s="14"/>
      <c r="E56" s="14"/>
    </row>
    <row r="57" spans="1:5" x14ac:dyDescent="0.25">
      <c r="A57" s="88" t="s">
        <v>71</v>
      </c>
      <c r="B57" s="89" t="s">
        <v>72</v>
      </c>
      <c r="C57" s="90">
        <f>$K$11</f>
        <v>12000</v>
      </c>
      <c r="D57" s="89">
        <v>15</v>
      </c>
      <c r="E57" s="91">
        <f>C57*D57</f>
        <v>180000</v>
      </c>
    </row>
    <row r="58" spans="1:5" ht="26.4" x14ac:dyDescent="0.25">
      <c r="A58" s="92" t="s">
        <v>74</v>
      </c>
      <c r="B58" s="39" t="s">
        <v>172</v>
      </c>
      <c r="C58" s="14">
        <f>$K$12</f>
        <v>10500</v>
      </c>
      <c r="D58">
        <v>6</v>
      </c>
      <c r="E58" s="93">
        <f>C58*D58</f>
        <v>63000</v>
      </c>
    </row>
    <row r="59" spans="1:5" x14ac:dyDescent="0.25">
      <c r="A59" s="94"/>
      <c r="B59" s="98" t="s">
        <v>70</v>
      </c>
      <c r="C59" s="96"/>
      <c r="D59" s="95"/>
      <c r="E59" s="97">
        <f>SUM(E57:E58)</f>
        <v>243000</v>
      </c>
    </row>
    <row r="60" spans="1:5" x14ac:dyDescent="0.25">
      <c r="B60" s="39"/>
      <c r="C60" s="14"/>
      <c r="E60" s="14"/>
    </row>
    <row r="61" spans="1:5" x14ac:dyDescent="0.25">
      <c r="A61" s="88" t="s">
        <v>77</v>
      </c>
      <c r="B61" s="89" t="s">
        <v>62</v>
      </c>
      <c r="C61" s="90">
        <f>$K$15</f>
        <v>400</v>
      </c>
      <c r="D61" s="89">
        <v>200</v>
      </c>
      <c r="E61" s="91">
        <f>C61*D61</f>
        <v>80000</v>
      </c>
    </row>
    <row r="62" spans="1:5" x14ac:dyDescent="0.25">
      <c r="A62" s="92" t="s">
        <v>78</v>
      </c>
      <c r="B62" t="s">
        <v>62</v>
      </c>
      <c r="C62" s="14">
        <f>$K$16</f>
        <v>400</v>
      </c>
      <c r="D62">
        <v>200</v>
      </c>
      <c r="E62" s="93">
        <f>C62*D62</f>
        <v>80000</v>
      </c>
    </row>
    <row r="63" spans="1:5" x14ac:dyDescent="0.25">
      <c r="A63" s="92" t="s">
        <v>173</v>
      </c>
      <c r="B63" t="s">
        <v>65</v>
      </c>
      <c r="C63" s="14">
        <f>$K$17</f>
        <v>300</v>
      </c>
      <c r="D63">
        <v>200</v>
      </c>
      <c r="E63" s="93">
        <f>C63*D63</f>
        <v>60000</v>
      </c>
    </row>
    <row r="64" spans="1:5" x14ac:dyDescent="0.25">
      <c r="A64" s="94"/>
      <c r="B64" s="95" t="s">
        <v>70</v>
      </c>
      <c r="C64" s="96"/>
      <c r="D64" s="95"/>
      <c r="E64" s="97">
        <f>SUM(E61:E63)</f>
        <v>220000</v>
      </c>
    </row>
    <row r="65" spans="1:5" x14ac:dyDescent="0.25">
      <c r="C65" s="14"/>
      <c r="E65" s="14"/>
    </row>
    <row r="66" spans="1:5" x14ac:dyDescent="0.25">
      <c r="A66" s="88" t="s">
        <v>81</v>
      </c>
      <c r="B66" s="89" t="s">
        <v>174</v>
      </c>
      <c r="C66" s="90">
        <f>$K$20</f>
        <v>0</v>
      </c>
      <c r="D66" s="89"/>
      <c r="E66" s="91">
        <f>C66*D66</f>
        <v>0</v>
      </c>
    </row>
    <row r="67" spans="1:5" x14ac:dyDescent="0.25">
      <c r="A67" s="92" t="s">
        <v>168</v>
      </c>
      <c r="B67" t="s">
        <v>62</v>
      </c>
      <c r="C67" s="14">
        <f>$K$21</f>
        <v>0</v>
      </c>
      <c r="E67" s="93">
        <f>C67*D67</f>
        <v>0</v>
      </c>
    </row>
    <row r="68" spans="1:5" x14ac:dyDescent="0.25">
      <c r="A68" s="94"/>
      <c r="B68" s="95" t="s">
        <v>70</v>
      </c>
      <c r="C68" s="95"/>
      <c r="D68" s="95"/>
      <c r="E68" s="97">
        <f>SUM(E66:E67)</f>
        <v>0</v>
      </c>
    </row>
    <row r="69" spans="1:5" x14ac:dyDescent="0.25">
      <c r="B69" t="s">
        <v>169</v>
      </c>
      <c r="C69" s="14"/>
      <c r="E69" s="14">
        <f>SUM(E50:E68)</f>
        <v>1818700</v>
      </c>
    </row>
  </sheetData>
  <pageMargins left="0.78749999999999998" right="0.78749999999999998" top="1.05277777777778" bottom="0.78749999999999998" header="0.78749999999999998" footer="0.51180555555555496"/>
  <pageSetup paperSize="9" firstPageNumber="0" orientation="landscape" horizontalDpi="300" verticalDpi="300"/>
  <headerFooter>
    <oddHeader>&amp;L&amp;"Times New Roman,Standard"&amp;12findu&amp;C&amp;"Times New Roman,Standard"&amp;12Umsatzvorschau Jahr 1-3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2"/>
  <sheetViews>
    <sheetView topLeftCell="B1" zoomScaleNormal="100" workbookViewId="0">
      <selection activeCell="E6" activeCellId="1" sqref="A75:XFD88 E6"/>
    </sheetView>
  </sheetViews>
  <sheetFormatPr baseColWidth="10" defaultColWidth="8.88671875" defaultRowHeight="13.2" x14ac:dyDescent="0.25"/>
  <cols>
    <col min="1" max="1" width="9.109375" customWidth="1"/>
    <col min="2" max="2" width="10.44140625" customWidth="1"/>
    <col min="3" max="3" width="28.5546875" customWidth="1"/>
    <col min="4" max="4" width="8.5546875" customWidth="1"/>
    <col min="5" max="6" width="12.6640625" customWidth="1"/>
    <col min="7" max="1025" width="8.5546875" customWidth="1"/>
  </cols>
  <sheetData>
    <row r="1" spans="1:7" ht="15.6" x14ac:dyDescent="0.3">
      <c r="A1" s="35" t="s">
        <v>95</v>
      </c>
    </row>
    <row r="3" spans="1:7" x14ac:dyDescent="0.25">
      <c r="C3" t="s">
        <v>96</v>
      </c>
      <c r="D3" t="s">
        <v>97</v>
      </c>
    </row>
    <row r="4" spans="1:7" x14ac:dyDescent="0.25">
      <c r="D4" t="s">
        <v>98</v>
      </c>
      <c r="E4" s="14">
        <v>4000</v>
      </c>
    </row>
    <row r="5" spans="1:7" x14ac:dyDescent="0.25">
      <c r="D5" t="s">
        <v>99</v>
      </c>
      <c r="E5" s="14">
        <v>2000</v>
      </c>
    </row>
    <row r="6" spans="1:7" x14ac:dyDescent="0.25">
      <c r="C6" t="s">
        <v>100</v>
      </c>
      <c r="E6" s="42">
        <v>0.25</v>
      </c>
    </row>
    <row r="11" spans="1:7" ht="26.4" x14ac:dyDescent="0.25">
      <c r="A11" s="39" t="s">
        <v>101</v>
      </c>
      <c r="B11" t="s">
        <v>102</v>
      </c>
      <c r="C11" t="s">
        <v>54</v>
      </c>
      <c r="D11" t="s">
        <v>97</v>
      </c>
      <c r="E11" t="s">
        <v>103</v>
      </c>
      <c r="F11" t="s">
        <v>96</v>
      </c>
      <c r="G11" t="s">
        <v>100</v>
      </c>
    </row>
    <row r="12" spans="1:7" x14ac:dyDescent="0.25">
      <c r="A12">
        <v>1</v>
      </c>
      <c r="C12" t="s">
        <v>8</v>
      </c>
      <c r="D12" t="s">
        <v>98</v>
      </c>
      <c r="E12" s="14">
        <f>'3J Vorschau alt'!E9/12</f>
        <v>18037.5</v>
      </c>
      <c r="F12" s="14">
        <f>IF(D12=$D$4,$E$4,$E$5)</f>
        <v>4000</v>
      </c>
      <c r="G12" s="14">
        <f>E12*$E$6</f>
        <v>4509.375</v>
      </c>
    </row>
    <row r="13" spans="1:7" x14ac:dyDescent="0.25">
      <c r="A13">
        <v>1</v>
      </c>
      <c r="C13" t="s">
        <v>177</v>
      </c>
      <c r="D13" t="s">
        <v>98</v>
      </c>
      <c r="E13" s="14">
        <f>'3J Vorschau alt'!E13/12</f>
        <v>5750</v>
      </c>
      <c r="F13" s="14">
        <f>IF(D13=$D$4,$E$4,$E$5)</f>
        <v>4000</v>
      </c>
      <c r="G13" s="14">
        <f>E13*$E$6</f>
        <v>1437.5</v>
      </c>
    </row>
    <row r="14" spans="1:7" x14ac:dyDescent="0.25">
      <c r="A14">
        <v>1</v>
      </c>
      <c r="C14" t="s">
        <v>104</v>
      </c>
      <c r="D14" t="s">
        <v>99</v>
      </c>
      <c r="E14" s="14">
        <f>'3J Vorschau alt'!E18/12</f>
        <v>6250</v>
      </c>
      <c r="F14" s="14">
        <f>IF(D14=$D$4,$E$4,$E$5)</f>
        <v>2000</v>
      </c>
      <c r="G14" s="14">
        <f>E14*$E$6</f>
        <v>1562.5</v>
      </c>
    </row>
    <row r="15" spans="1:7" x14ac:dyDescent="0.25">
      <c r="A15">
        <v>1</v>
      </c>
      <c r="C15" t="s">
        <v>81</v>
      </c>
      <c r="D15" t="s">
        <v>99</v>
      </c>
      <c r="E15" s="14">
        <f>'3J Vorschau alt'!E20/12</f>
        <v>0</v>
      </c>
      <c r="F15" s="14">
        <v>0</v>
      </c>
      <c r="G15" s="14">
        <f>E15*$E$6</f>
        <v>0</v>
      </c>
    </row>
    <row r="16" spans="1:7" x14ac:dyDescent="0.25">
      <c r="A16">
        <v>1</v>
      </c>
      <c r="C16" t="s">
        <v>105</v>
      </c>
      <c r="D16" t="s">
        <v>99</v>
      </c>
      <c r="E16" s="14">
        <f>'3J Vorschau alt'!E21/12</f>
        <v>0</v>
      </c>
      <c r="F16" s="14">
        <v>0</v>
      </c>
      <c r="G16" s="14">
        <f>E16*$E$6</f>
        <v>0</v>
      </c>
    </row>
    <row r="17" spans="3:14" x14ac:dyDescent="0.25">
      <c r="C17" t="s">
        <v>178</v>
      </c>
      <c r="F17" s="14">
        <f>SUM(F12:F16)</f>
        <v>10000</v>
      </c>
      <c r="G17" s="14">
        <f>SUM(G12:G16)</f>
        <v>7509.375</v>
      </c>
    </row>
    <row r="20" spans="3:14" x14ac:dyDescent="0.25">
      <c r="C20" t="s">
        <v>2</v>
      </c>
      <c r="D20">
        <v>1</v>
      </c>
      <c r="E20">
        <f t="shared" ref="E20:N20" si="0">D20+1</f>
        <v>2</v>
      </c>
      <c r="F20">
        <f t="shared" si="0"/>
        <v>3</v>
      </c>
      <c r="G20">
        <f t="shared" si="0"/>
        <v>4</v>
      </c>
      <c r="H20">
        <f t="shared" si="0"/>
        <v>5</v>
      </c>
      <c r="I20">
        <f t="shared" si="0"/>
        <v>6</v>
      </c>
      <c r="J20">
        <f t="shared" si="0"/>
        <v>7</v>
      </c>
      <c r="K20">
        <f t="shared" si="0"/>
        <v>8</v>
      </c>
      <c r="L20">
        <f t="shared" si="0"/>
        <v>9</v>
      </c>
      <c r="M20">
        <f t="shared" si="0"/>
        <v>10</v>
      </c>
      <c r="N20">
        <f t="shared" si="0"/>
        <v>11</v>
      </c>
    </row>
    <row r="21" spans="3:14" x14ac:dyDescent="0.25">
      <c r="C21" t="s">
        <v>8</v>
      </c>
      <c r="D21" s="14">
        <f>F12+G12</f>
        <v>8509.375</v>
      </c>
      <c r="E21" s="14">
        <f t="shared" ref="E21:N21" si="1">$F$12+$G$12+D21</f>
        <v>17018.75</v>
      </c>
      <c r="F21" s="14">
        <f t="shared" si="1"/>
        <v>25528.125</v>
      </c>
      <c r="G21" s="14">
        <f t="shared" si="1"/>
        <v>34037.5</v>
      </c>
      <c r="H21" s="14">
        <f t="shared" si="1"/>
        <v>42546.875</v>
      </c>
      <c r="I21" s="14">
        <f t="shared" si="1"/>
        <v>51056.25</v>
      </c>
      <c r="J21" s="14">
        <f t="shared" si="1"/>
        <v>59565.625</v>
      </c>
      <c r="K21" s="14">
        <f t="shared" si="1"/>
        <v>68075</v>
      </c>
      <c r="L21" s="14">
        <f t="shared" si="1"/>
        <v>76584.375</v>
      </c>
      <c r="M21" s="14">
        <f t="shared" si="1"/>
        <v>85093.75</v>
      </c>
      <c r="N21" s="14">
        <f t="shared" si="1"/>
        <v>93603.125</v>
      </c>
    </row>
    <row r="22" spans="3:14" x14ac:dyDescent="0.25">
      <c r="C22" t="s">
        <v>177</v>
      </c>
      <c r="D22" s="14">
        <f>F13+G13</f>
        <v>5437.5</v>
      </c>
      <c r="E22" s="14">
        <f t="shared" ref="E22:N22" si="2">$F$13+$G$13+D22</f>
        <v>10875</v>
      </c>
      <c r="F22" s="14">
        <f t="shared" si="2"/>
        <v>16312.5</v>
      </c>
      <c r="G22" s="14">
        <f t="shared" si="2"/>
        <v>21750</v>
      </c>
      <c r="H22" s="14">
        <f t="shared" si="2"/>
        <v>27187.5</v>
      </c>
      <c r="I22" s="14">
        <f t="shared" si="2"/>
        <v>32625</v>
      </c>
      <c r="J22" s="14">
        <f t="shared" si="2"/>
        <v>38062.5</v>
      </c>
      <c r="K22" s="14">
        <f t="shared" si="2"/>
        <v>43500</v>
      </c>
      <c r="L22" s="14">
        <f t="shared" si="2"/>
        <v>48937.5</v>
      </c>
      <c r="M22" s="14">
        <f t="shared" si="2"/>
        <v>54375</v>
      </c>
      <c r="N22" s="14">
        <f t="shared" si="2"/>
        <v>59812.5</v>
      </c>
    </row>
    <row r="23" spans="3:14" x14ac:dyDescent="0.25">
      <c r="C23" t="s">
        <v>104</v>
      </c>
      <c r="D23" s="14">
        <f>F14+G14</f>
        <v>3562.5</v>
      </c>
      <c r="E23" s="14">
        <f t="shared" ref="E23:N23" si="3">$F$14+$G$14+D23</f>
        <v>7125</v>
      </c>
      <c r="F23" s="14">
        <f t="shared" si="3"/>
        <v>10687.5</v>
      </c>
      <c r="G23" s="14">
        <f t="shared" si="3"/>
        <v>14250</v>
      </c>
      <c r="H23" s="14">
        <f t="shared" si="3"/>
        <v>17812.5</v>
      </c>
      <c r="I23" s="14">
        <f t="shared" si="3"/>
        <v>21375</v>
      </c>
      <c r="J23" s="14">
        <f t="shared" si="3"/>
        <v>24937.5</v>
      </c>
      <c r="K23" s="14">
        <f t="shared" si="3"/>
        <v>28500</v>
      </c>
      <c r="L23" s="14">
        <f t="shared" si="3"/>
        <v>32062.5</v>
      </c>
      <c r="M23" s="14">
        <f t="shared" si="3"/>
        <v>35625</v>
      </c>
      <c r="N23" s="14">
        <f t="shared" si="3"/>
        <v>39187.5</v>
      </c>
    </row>
    <row r="24" spans="3:14" x14ac:dyDescent="0.25">
      <c r="C24" t="s">
        <v>81</v>
      </c>
      <c r="D24" s="14">
        <f>F15+G15</f>
        <v>0</v>
      </c>
      <c r="E24" s="14">
        <f t="shared" ref="E24:N24" si="4">$F$15+$G$15+D24</f>
        <v>0</v>
      </c>
      <c r="F24" s="14">
        <f t="shared" si="4"/>
        <v>0</v>
      </c>
      <c r="G24" s="14">
        <f t="shared" si="4"/>
        <v>0</v>
      </c>
      <c r="H24" s="14">
        <f t="shared" si="4"/>
        <v>0</v>
      </c>
      <c r="I24" s="14">
        <f t="shared" si="4"/>
        <v>0</v>
      </c>
      <c r="J24" s="14">
        <f t="shared" si="4"/>
        <v>0</v>
      </c>
      <c r="K24" s="14">
        <f t="shared" si="4"/>
        <v>0</v>
      </c>
      <c r="L24" s="14">
        <f t="shared" si="4"/>
        <v>0</v>
      </c>
      <c r="M24" s="14">
        <f t="shared" si="4"/>
        <v>0</v>
      </c>
      <c r="N24" s="14">
        <f t="shared" si="4"/>
        <v>0</v>
      </c>
    </row>
    <row r="25" spans="3:14" x14ac:dyDescent="0.25">
      <c r="C25" t="s">
        <v>105</v>
      </c>
      <c r="D25" s="14">
        <f>F16+G16</f>
        <v>0</v>
      </c>
      <c r="E25" s="14">
        <f t="shared" ref="E25:N25" si="5">$F$16+$G$16+D25</f>
        <v>0</v>
      </c>
      <c r="F25" s="14">
        <f t="shared" si="5"/>
        <v>0</v>
      </c>
      <c r="G25" s="14">
        <f t="shared" si="5"/>
        <v>0</v>
      </c>
      <c r="H25" s="14">
        <f t="shared" si="5"/>
        <v>0</v>
      </c>
      <c r="I25" s="14">
        <f t="shared" si="5"/>
        <v>0</v>
      </c>
      <c r="J25" s="14">
        <f t="shared" si="5"/>
        <v>0</v>
      </c>
      <c r="K25" s="14">
        <f t="shared" si="5"/>
        <v>0</v>
      </c>
      <c r="L25" s="14">
        <f t="shared" si="5"/>
        <v>0</v>
      </c>
      <c r="M25" s="14">
        <f t="shared" si="5"/>
        <v>0</v>
      </c>
      <c r="N25" s="14">
        <f t="shared" si="5"/>
        <v>0</v>
      </c>
    </row>
    <row r="26" spans="3:14" x14ac:dyDescent="0.25">
      <c r="C26" t="s">
        <v>70</v>
      </c>
      <c r="D26" s="14">
        <f t="shared" ref="D26:N26" si="6">SUM(D20:D25)</f>
        <v>17510.375</v>
      </c>
      <c r="E26" s="14">
        <f t="shared" si="6"/>
        <v>35020.75</v>
      </c>
      <c r="F26" s="14">
        <f t="shared" si="6"/>
        <v>52531.125</v>
      </c>
      <c r="G26" s="14">
        <f t="shared" si="6"/>
        <v>70041.5</v>
      </c>
      <c r="H26" s="14">
        <f t="shared" si="6"/>
        <v>87551.875</v>
      </c>
      <c r="I26" s="14">
        <f t="shared" si="6"/>
        <v>105062.25</v>
      </c>
      <c r="J26" s="14">
        <f t="shared" si="6"/>
        <v>122572.625</v>
      </c>
      <c r="K26" s="14">
        <f t="shared" si="6"/>
        <v>140083</v>
      </c>
      <c r="L26" s="14">
        <f t="shared" si="6"/>
        <v>157593.375</v>
      </c>
      <c r="M26" s="14">
        <f t="shared" si="6"/>
        <v>175103.75</v>
      </c>
      <c r="N26" s="14">
        <f t="shared" si="6"/>
        <v>192614.125</v>
      </c>
    </row>
    <row r="31" spans="3:14" x14ac:dyDescent="0.25">
      <c r="C31" t="s">
        <v>2</v>
      </c>
    </row>
    <row r="32" spans="3:14" x14ac:dyDescent="0.25">
      <c r="C32" t="s">
        <v>179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9</vt:i4>
      </vt:variant>
    </vt:vector>
  </HeadingPairs>
  <TitlesOfParts>
    <vt:vector size="19" baseType="lpstr">
      <vt:lpstr>Franchisepartner total</vt:lpstr>
      <vt:lpstr>FP_001</vt:lpstr>
      <vt:lpstr>FP_002</vt:lpstr>
      <vt:lpstr>FP_099</vt:lpstr>
      <vt:lpstr>Leistungen</vt:lpstr>
      <vt:lpstr>Franchise</vt:lpstr>
      <vt:lpstr>Kalender</vt:lpstr>
      <vt:lpstr>Erlöse je MA alt</vt:lpstr>
      <vt:lpstr>3J Vorschau alt</vt:lpstr>
      <vt:lpstr>Franchise_2 alt</vt:lpstr>
      <vt:lpstr>FEIERTAGSKALENDER</vt:lpstr>
      <vt:lpstr>Kalender</vt:lpstr>
      <vt:lpstr>Leistungen</vt:lpstr>
      <vt:lpstr>Personal</vt:lpstr>
      <vt:lpstr>FP_002!summen</vt:lpstr>
      <vt:lpstr>FP_099!summen</vt:lpstr>
      <vt:lpstr>'Franchisepartner total'!summen</vt:lpstr>
      <vt:lpstr>summen</vt:lpstr>
      <vt:lpstr>Tabellenblätter_FPs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Ludwig Hüfner</dc:creator>
  <dc:description/>
  <cp:lastModifiedBy>Hüfner Ludwig</cp:lastModifiedBy>
  <cp:revision>53</cp:revision>
  <dcterms:created xsi:type="dcterms:W3CDTF">2017-05-21T16:32:38Z</dcterms:created>
  <dcterms:modified xsi:type="dcterms:W3CDTF">2018-07-24T07:39:22Z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